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T:\■人材育成委員会（共通）■\08.様式・案内関係\R8.4室町表記\"/>
    </mc:Choice>
  </mc:AlternateContent>
  <xr:revisionPtr revIDLastSave="0" documentId="13_ncr:1_{7F5646CB-AF78-4732-B441-8720E94F02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0．マニュアル" sheetId="17" r:id="rId1"/>
    <sheet name="１．入力画面 【必須】" sheetId="4" r:id="rId2"/>
    <sheet name="２．入力画面 【氏名】" sheetId="7" r:id="rId3"/>
    <sheet name="３．入力画面 【住所】" sheetId="6" r:id="rId4"/>
    <sheet name="４．入力画面 【本籍】" sheetId="8" r:id="rId5"/>
    <sheet name="５．入力画面 【従事先】" sheetId="9" r:id="rId6"/>
    <sheet name="６．変更登録申請書" sheetId="11" r:id="rId7"/>
    <sheet name="７．【氏名変更】 書換え交付申請書" sheetId="12" r:id="rId8"/>
    <sheet name="７．【住所裏書】 書換え交付申請書" sheetId="14" r:id="rId9"/>
    <sheet name="８．証明写真「貼付用紙」" sheetId="16" r:id="rId10"/>
    <sheet name="９．宛名ラベル" sheetId="13" r:id="rId11"/>
    <sheet name="10．宛名ラベルの変換" sheetId="15" state="hidden" r:id="rId12"/>
    <sheet name="19．入力変換" sheetId="5" state="hidden" r:id="rId13"/>
    <sheet name="20．入力リスト" sheetId="10" state="hidden" r:id="rId14"/>
  </sheets>
  <definedNames>
    <definedName name="○">'20．入力リスト'!$Q$4:$Q$5</definedName>
    <definedName name="_xlnm.Print_Area" localSheetId="0">'00．マニュアル'!$B$2:$AK$119</definedName>
    <definedName name="_xlnm.Print_Area" localSheetId="6">'６．変更登録申請書'!$A$1:$AI$58</definedName>
    <definedName name="_xlnm.Print_Area" localSheetId="7">'７．【氏名変更】 書換え交付申請書'!$A$1:$DP$47</definedName>
    <definedName name="_xlnm.Print_Area" localSheetId="8">'７．【住所裏書】 書換え交付申請書'!$A$1:$DP$44</definedName>
    <definedName name="_xlnm.Print_Area" localSheetId="9">'８．証明写真「貼付用紙」'!$A$1:$Q$34</definedName>
    <definedName name="_xlnm.Print_Area" localSheetId="10">'９．宛名ラベル'!$A$1:$Z$53</definedName>
    <definedName name="_xlnm.Print_Titles" localSheetId="0">'00．マニュアル'!$2:$2</definedName>
    <definedName name="愛知県">'20．入力リスト'!$E$1058:$E$1126</definedName>
    <definedName name="愛媛県">'20．入力リスト'!$E$1559:$E$1578</definedName>
    <definedName name="茨城県">'20．入力リスト'!$E$430:$E$473</definedName>
    <definedName name="岡山県">'20．入力リスト'!$E$1439:$E$1468</definedName>
    <definedName name="沖縄県">'20．入力リスト'!$E$1862:$E$1902</definedName>
    <definedName name="回号">'20．入力リスト'!$M$4:$M$44</definedName>
    <definedName name="岩手県">'20．入力リスト'!$E$239:$E$271</definedName>
    <definedName name="岐阜県">'20．入力リスト'!$E$977:$E$1018</definedName>
    <definedName name="宮崎県">'20．入力リスト'!$E$1793:$E$1818</definedName>
    <definedName name="宮城県">'20．入力リスト'!$E$272:$E$310</definedName>
    <definedName name="京都府">'20．入力リスト'!$E$1175:$E$1210</definedName>
    <definedName name="空白">'20．入力リスト'!$Q$4</definedName>
    <definedName name="熊本県">'20．入力リスト'!$E$1726:$E$1774</definedName>
    <definedName name="群馬県">'20．入力リスト'!$E$499:$E$533</definedName>
    <definedName name="月">'20．入力リスト'!$O$4:$O$16</definedName>
    <definedName name="広島県">'20．入力リスト'!$E$1469:$E$1498</definedName>
    <definedName name="香川県">'20．入力リスト'!$E$1542:$E$1558</definedName>
    <definedName name="高知県">'20．入力リスト'!$E$1579:$E$1612</definedName>
    <definedName name="佐賀県">'20．入力リスト'!$E$1685:$E$1704</definedName>
    <definedName name="埼玉県">'20．入力リスト'!$E$534:$E$605</definedName>
    <definedName name="三重県">'20．入力リスト'!$E$1127:$E$1155</definedName>
    <definedName name="山形県">'20．入力リスト'!$E$336:$E$370</definedName>
    <definedName name="山口県">'20．入力リスト'!$E$1499:$E$1517</definedName>
    <definedName name="山梨県">'20．入力リスト'!$E$873:$E$899</definedName>
    <definedName name="市区町村コード">'20．入力リスト'!$E$5:$J$1902</definedName>
    <definedName name="氏名">'２．入力画面 【氏名】'!$B$3:$L$8</definedName>
    <definedName name="滋賀県">'20．入力リスト'!$E$1156:$E$1174</definedName>
    <definedName name="鹿児島県">'20．入力リスト'!$E$1819:$E$1861</definedName>
    <definedName name="秋田県">'20．入力リスト'!$E$311:$E$335</definedName>
    <definedName name="住所">'３．入力画面 【住所】'!$B$3:$L$13</definedName>
    <definedName name="従事先">'５．入力画面 【従事先】'!$B$3:$L$13</definedName>
    <definedName name="新潟県">'20．入力リスト'!$E$785:$E$821</definedName>
    <definedName name="神奈川県">'20．入力リスト'!$E$727:$E$784</definedName>
    <definedName name="青森県">'20．入力リスト'!$E$199:$E$238</definedName>
    <definedName name="静岡県">'20．入力リスト'!$E$1019:$E$1057</definedName>
    <definedName name="石川県">'20．入力リスト'!$E$837:$E$855</definedName>
    <definedName name="千葉県">'20．入力リスト'!$E$606:$E$664</definedName>
    <definedName name="大阪府">'20．入力リスト'!$E$1211:$E$1282</definedName>
    <definedName name="大分県">'20．入力リスト'!$E$1775:$E$1792</definedName>
    <definedName name="長崎県">'20．入力リスト'!$E$1705:$E$1725</definedName>
    <definedName name="長野県">'20．入力リスト'!$E$900:$E$976</definedName>
    <definedName name="鳥取県">'20．入力リスト'!$E$1401:$E$1419</definedName>
    <definedName name="都道府県コード">'20．入力リスト'!$B$5:$C$52</definedName>
    <definedName name="都道府県選択">'20．入力リスト'!$B$4:$B$51</definedName>
    <definedName name="島根県">'20．入力リスト'!$E$1420:$E$1438</definedName>
    <definedName name="東京都">'20．入力リスト'!$E$665:$E$726</definedName>
    <definedName name="徳島県">'20．入力リスト'!$E$1518:$E$1541</definedName>
    <definedName name="栃木県">'20．入力リスト'!$E$474:$E$498</definedName>
    <definedName name="奈良県">'20．入力リスト'!$E$1332:$E$1370</definedName>
    <definedName name="日">'20．入力リスト'!$P$4:$P$35</definedName>
    <definedName name="年">'20．入力リスト'!$N$4:$N$68</definedName>
    <definedName name="必須項目">'１．入力画面 【必須】'!$B$3:$L$7</definedName>
    <definedName name="富山県">'20．入力リスト'!$E$822:$E$836</definedName>
    <definedName name="福井県">'20．入力リスト'!$E$856:$E$872</definedName>
    <definedName name="福岡県">'20．入力リスト'!$E$1613:$E$1684</definedName>
    <definedName name="福島県">'20．入力リスト'!$E$371:$E$429</definedName>
    <definedName name="兵庫県">'20．入力リスト'!$E$1283:$E$1331</definedName>
    <definedName name="北海道">'20．入力リスト'!$E$5:$E$198</definedName>
    <definedName name="本籍">'４．入力画面 【本籍】'!$B$3:$L$8</definedName>
    <definedName name="免許権者">'20．入力リスト'!$B$4:$B$52</definedName>
    <definedName name="和歌山県">'20．入力リスト'!$E$1371:$E$1400</definedName>
    <definedName name="和暦">'20．入力リスト'!$K$4:$K$9</definedName>
    <definedName name="和暦変換">'20．入力リスト'!$K$5:$L$9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3" l="1"/>
  <c r="I22" i="13"/>
  <c r="I21" i="13"/>
  <c r="I20" i="13"/>
  <c r="I19" i="13"/>
  <c r="I18" i="13"/>
  <c r="I12" i="13" l="1"/>
  <c r="P14" i="13" l="1"/>
  <c r="H19" i="13"/>
  <c r="H20" i="13"/>
  <c r="H21" i="13"/>
  <c r="H22" i="13"/>
  <c r="H23" i="13"/>
  <c r="H18" i="13"/>
  <c r="BW25" i="14" l="1"/>
  <c r="BS25" i="14"/>
  <c r="DB4" i="14"/>
  <c r="CX4" i="14"/>
  <c r="CT4" i="14"/>
  <c r="D61" i="5" l="1"/>
  <c r="D58" i="5"/>
  <c r="DB4" i="12" l="1"/>
  <c r="CX4" i="12"/>
  <c r="CT4" i="12"/>
  <c r="BW25" i="12" l="1"/>
  <c r="BS25" i="12"/>
  <c r="E61" i="5"/>
  <c r="D4" i="5"/>
  <c r="E4" i="5" s="1"/>
  <c r="E58" i="5"/>
  <c r="D13" i="5"/>
  <c r="BQ14" i="14" l="1"/>
  <c r="BQ14" i="12"/>
  <c r="CL35" i="14"/>
  <c r="CL40" i="12"/>
  <c r="CL35" i="12"/>
  <c r="D94" i="5"/>
  <c r="D79" i="5"/>
  <c r="D64" i="5"/>
  <c r="D106" i="5"/>
  <c r="D103" i="5"/>
  <c r="D100" i="5"/>
  <c r="D97" i="5"/>
  <c r="D91" i="5"/>
  <c r="D88" i="5"/>
  <c r="D85" i="5"/>
  <c r="D82" i="5"/>
  <c r="D31" i="5"/>
  <c r="D76" i="5"/>
  <c r="D70" i="5"/>
  <c r="D67" i="5"/>
  <c r="D16" i="5" l="1"/>
  <c r="D52" i="5"/>
  <c r="E52" i="5" s="1"/>
  <c r="D49" i="5"/>
  <c r="D43" i="5"/>
  <c r="D34" i="5"/>
  <c r="D40" i="5"/>
  <c r="D37" i="5"/>
  <c r="E55" i="5" l="1"/>
  <c r="D55" i="5"/>
  <c r="C55" i="5"/>
  <c r="D28" i="5"/>
  <c r="D25" i="5"/>
  <c r="D22" i="5"/>
  <c r="D19" i="5"/>
  <c r="BP21" i="14" l="1"/>
  <c r="BP21" i="12"/>
  <c r="CB21" i="14"/>
  <c r="CB21" i="12"/>
  <c r="CS21" i="14"/>
  <c r="CS21" i="12"/>
  <c r="D10" i="5"/>
  <c r="E10" i="5" s="1"/>
  <c r="I10" i="5" l="1"/>
  <c r="H10" i="5"/>
  <c r="G10" i="5"/>
  <c r="D7" i="5"/>
  <c r="F5" i="16" s="1"/>
  <c r="I4" i="5"/>
  <c r="CZ9" i="12" l="1"/>
  <c r="CZ9" i="14"/>
  <c r="BM19" i="12"/>
  <c r="BM19" i="14"/>
  <c r="F4" i="5"/>
  <c r="H4" i="5"/>
  <c r="G4" i="5"/>
  <c r="BZ9" i="14" l="1"/>
  <c r="BZ9" i="12"/>
  <c r="CP9" i="14"/>
  <c r="CP9" i="12"/>
  <c r="X15" i="11"/>
  <c r="Y15" i="11"/>
  <c r="E106" i="5" l="1"/>
  <c r="K106" i="5" s="1"/>
  <c r="V51" i="11" s="1"/>
  <c r="E103" i="5"/>
  <c r="E100" i="5"/>
  <c r="C13" i="10"/>
  <c r="C12" i="10"/>
  <c r="C11" i="10"/>
  <c r="C10" i="10"/>
  <c r="C9" i="10"/>
  <c r="C8" i="10"/>
  <c r="C7" i="10"/>
  <c r="C6" i="10"/>
  <c r="C5" i="10"/>
  <c r="O51" i="11" l="1"/>
  <c r="I106" i="5"/>
  <c r="T51" i="11" s="1"/>
  <c r="G106" i="5"/>
  <c r="R51" i="11" s="1"/>
  <c r="H106" i="5"/>
  <c r="S51" i="11" s="1"/>
  <c r="J106" i="5"/>
  <c r="U51" i="11" s="1"/>
  <c r="F106" i="5"/>
  <c r="Q51" i="11" s="1"/>
  <c r="G100" i="5"/>
  <c r="F100" i="5"/>
  <c r="E97" i="5"/>
  <c r="K97" i="5" s="1"/>
  <c r="E94" i="5"/>
  <c r="F94" i="5" s="1"/>
  <c r="M47" i="11" s="1"/>
  <c r="E91" i="5"/>
  <c r="E88" i="5"/>
  <c r="E82" i="5"/>
  <c r="E79" i="5"/>
  <c r="F79" i="5" s="1"/>
  <c r="M53" i="11" s="1"/>
  <c r="E31" i="5"/>
  <c r="F31" i="5" l="1"/>
  <c r="M27" i="11" s="1"/>
  <c r="N51" i="11"/>
  <c r="R49" i="11"/>
  <c r="M51" i="11"/>
  <c r="X57" i="11"/>
  <c r="T57" i="11"/>
  <c r="M55" i="11"/>
  <c r="E85" i="5"/>
  <c r="G97" i="5"/>
  <c r="H97" i="5"/>
  <c r="I97" i="5"/>
  <c r="J97" i="5"/>
  <c r="AS97" i="5"/>
  <c r="AK97" i="5"/>
  <c r="AC97" i="5"/>
  <c r="AF97" i="5"/>
  <c r="AE97" i="5"/>
  <c r="AR97" i="5"/>
  <c r="AJ97" i="5"/>
  <c r="AB97" i="5"/>
  <c r="T97" i="5"/>
  <c r="S97" i="5"/>
  <c r="AH97" i="5"/>
  <c r="Y97" i="5"/>
  <c r="AQ97" i="5"/>
  <c r="AI97" i="5"/>
  <c r="AA97" i="5"/>
  <c r="R97" i="5"/>
  <c r="X97" i="5"/>
  <c r="W97" i="5"/>
  <c r="O97" i="5"/>
  <c r="AP97" i="5"/>
  <c r="AO97" i="5"/>
  <c r="AG97" i="5"/>
  <c r="AN97" i="5"/>
  <c r="AM97" i="5"/>
  <c r="AL97" i="5"/>
  <c r="AD97" i="5"/>
  <c r="V97" i="5"/>
  <c r="U97" i="5"/>
  <c r="Z97" i="5"/>
  <c r="Q97" i="5"/>
  <c r="P97" i="5"/>
  <c r="L97" i="5"/>
  <c r="M97" i="5"/>
  <c r="F97" i="5"/>
  <c r="N97" i="5"/>
  <c r="G79" i="5"/>
  <c r="H79" i="5"/>
  <c r="G94" i="5"/>
  <c r="L94" i="5"/>
  <c r="K94" i="5"/>
  <c r="J94" i="5"/>
  <c r="I94" i="5"/>
  <c r="H94" i="5"/>
  <c r="G31" i="5"/>
  <c r="O27" i="11" s="1"/>
  <c r="J79" i="5"/>
  <c r="I79" i="5"/>
  <c r="K79" i="5"/>
  <c r="L79" i="5"/>
  <c r="C52" i="10"/>
  <c r="M49" i="11" l="1"/>
  <c r="Q50" i="11"/>
  <c r="AD49" i="11"/>
  <c r="X50" i="11"/>
  <c r="T49" i="11"/>
  <c r="Y50" i="11"/>
  <c r="AE49" i="11"/>
  <c r="AA49" i="11"/>
  <c r="AF50" i="11"/>
  <c r="S49" i="11"/>
  <c r="Z50" i="11"/>
  <c r="Y49" i="11"/>
  <c r="O50" i="11"/>
  <c r="Q49" i="11"/>
  <c r="W49" i="11"/>
  <c r="AA50" i="11"/>
  <c r="N50" i="11"/>
  <c r="W50" i="11"/>
  <c r="P49" i="11"/>
  <c r="AE50" i="11"/>
  <c r="T50" i="11"/>
  <c r="X49" i="11"/>
  <c r="V50" i="11"/>
  <c r="O49" i="11"/>
  <c r="M50" i="11"/>
  <c r="AB50" i="11"/>
  <c r="AD50" i="11"/>
  <c r="R50" i="11"/>
  <c r="N49" i="11"/>
  <c r="AB49" i="11"/>
  <c r="AC50" i="11"/>
  <c r="AF49" i="11"/>
  <c r="S50" i="11"/>
  <c r="U49" i="11"/>
  <c r="AC49" i="11"/>
  <c r="V49" i="11"/>
  <c r="U50" i="11"/>
  <c r="P50" i="11"/>
  <c r="Z49" i="11"/>
  <c r="P47" i="11"/>
  <c r="S47" i="11"/>
  <c r="U47" i="11"/>
  <c r="V47" i="11"/>
  <c r="R47" i="11"/>
  <c r="O47" i="11"/>
  <c r="V53" i="11"/>
  <c r="U53" i="11"/>
  <c r="R53" i="11"/>
  <c r="O53" i="11"/>
  <c r="S53" i="11"/>
  <c r="P53" i="11"/>
  <c r="M58" i="11"/>
  <c r="M57" i="11"/>
  <c r="E76" i="5"/>
  <c r="F76" i="5" s="1"/>
  <c r="M41" i="11" s="1"/>
  <c r="AR76" i="5" l="1"/>
  <c r="AE42" i="11" s="1"/>
  <c r="AB76" i="5"/>
  <c r="O42" i="11" s="1"/>
  <c r="L76" i="5"/>
  <c r="S41" i="11" s="1"/>
  <c r="AA76" i="5"/>
  <c r="N42" i="11" s="1"/>
  <c r="K76" i="5"/>
  <c r="R41" i="11" s="1"/>
  <c r="AP76" i="5"/>
  <c r="AC42" i="11" s="1"/>
  <c r="Z76" i="5"/>
  <c r="M42" i="11" s="1"/>
  <c r="J76" i="5"/>
  <c r="Q41" i="11" s="1"/>
  <c r="AO76" i="5"/>
  <c r="AB42" i="11" s="1"/>
  <c r="Y76" i="5"/>
  <c r="AF41" i="11" s="1"/>
  <c r="I76" i="5"/>
  <c r="P41" i="11" s="1"/>
  <c r="AN76" i="5"/>
  <c r="AA42" i="11" s="1"/>
  <c r="X76" i="5"/>
  <c r="AE41" i="11" s="1"/>
  <c r="H76" i="5"/>
  <c r="O41" i="11" s="1"/>
  <c r="AM76" i="5"/>
  <c r="Z42" i="11" s="1"/>
  <c r="W76" i="5"/>
  <c r="AD41" i="11" s="1"/>
  <c r="G76" i="5"/>
  <c r="N41" i="11" s="1"/>
  <c r="AL76" i="5"/>
  <c r="Y42" i="11" s="1"/>
  <c r="V76" i="5"/>
  <c r="AC41" i="11" s="1"/>
  <c r="AK76" i="5"/>
  <c r="X42" i="11" s="1"/>
  <c r="U76" i="5"/>
  <c r="AB41" i="11" s="1"/>
  <c r="AJ76" i="5"/>
  <c r="W42" i="11" s="1"/>
  <c r="T76" i="5"/>
  <c r="AA41" i="11" s="1"/>
  <c r="S76" i="5"/>
  <c r="Z41" i="11" s="1"/>
  <c r="R76" i="5"/>
  <c r="Y41" i="11" s="1"/>
  <c r="Q76" i="5"/>
  <c r="X41" i="11" s="1"/>
  <c r="AF76" i="5"/>
  <c r="S42" i="11" s="1"/>
  <c r="P76" i="5"/>
  <c r="W41" i="11" s="1"/>
  <c r="O76" i="5"/>
  <c r="V41" i="11" s="1"/>
  <c r="AD76" i="5"/>
  <c r="Q42" i="11" s="1"/>
  <c r="N76" i="5"/>
  <c r="U41" i="11" s="1"/>
  <c r="AS76" i="5"/>
  <c r="AF42" i="11" s="1"/>
  <c r="AC76" i="5"/>
  <c r="P42" i="11" s="1"/>
  <c r="M76" i="5"/>
  <c r="T41" i="11" s="1"/>
  <c r="AQ76" i="5"/>
  <c r="AD42" i="11" s="1"/>
  <c r="AI76" i="5"/>
  <c r="V42" i="11" s="1"/>
  <c r="AH76" i="5"/>
  <c r="U42" i="11" s="1"/>
  <c r="AG76" i="5"/>
  <c r="T42" i="11" s="1"/>
  <c r="AE76" i="5"/>
  <c r="R42" i="11" s="1"/>
  <c r="E67" i="5" l="1"/>
  <c r="M44" i="11" s="1"/>
  <c r="E64" i="5"/>
  <c r="F64" i="5" s="1"/>
  <c r="M38" i="11" s="1"/>
  <c r="E73" i="5" l="1"/>
  <c r="AC40" i="11" s="1"/>
  <c r="D73" i="5"/>
  <c r="X40" i="11" s="1"/>
  <c r="C73" i="5"/>
  <c r="R40" i="11" s="1"/>
  <c r="K64" i="5" l="1"/>
  <c r="U38" i="11" s="1"/>
  <c r="J64" i="5"/>
  <c r="S38" i="11" s="1"/>
  <c r="I64" i="5"/>
  <c r="R38" i="11" s="1"/>
  <c r="H64" i="5"/>
  <c r="P38" i="11" s="1"/>
  <c r="G64" i="5"/>
  <c r="O38" i="11" s="1"/>
  <c r="L64" i="5"/>
  <c r="V38" i="11" s="1"/>
  <c r="E49" i="5" l="1"/>
  <c r="Y35" i="14" l="1"/>
  <c r="BM17" i="14"/>
  <c r="BM17" i="12"/>
  <c r="E34" i="5" l="1"/>
  <c r="BF35" i="14" l="1"/>
  <c r="BE40" i="12"/>
  <c r="X40" i="12" s="1"/>
  <c r="J52" i="5"/>
  <c r="Q34" i="11" s="1"/>
  <c r="P52" i="5"/>
  <c r="W34" i="11" s="1"/>
  <c r="U49" i="5"/>
  <c r="AB32" i="11" s="1"/>
  <c r="S49" i="5"/>
  <c r="Z32" i="11" s="1"/>
  <c r="G49" i="5"/>
  <c r="N32" i="11" s="1"/>
  <c r="AE49" i="5"/>
  <c r="R33" i="11" s="1"/>
  <c r="H49" i="5"/>
  <c r="O32" i="11" s="1"/>
  <c r="AR49" i="5"/>
  <c r="AE33" i="11" s="1"/>
  <c r="N49" i="5"/>
  <c r="U32" i="11" s="1"/>
  <c r="AI49" i="5"/>
  <c r="V33" i="11" s="1"/>
  <c r="K52" i="5"/>
  <c r="R34" i="11" s="1"/>
  <c r="AO49" i="5"/>
  <c r="AB33" i="11" s="1"/>
  <c r="O49" i="5"/>
  <c r="V32" i="11" s="1"/>
  <c r="M52" i="5"/>
  <c r="T34" i="11" s="1"/>
  <c r="Q49" i="5"/>
  <c r="X32" i="11" s="1"/>
  <c r="AH49" i="5"/>
  <c r="U33" i="11" s="1"/>
  <c r="AQ49" i="5"/>
  <c r="AD33" i="11" s="1"/>
  <c r="AC49" i="5"/>
  <c r="P33" i="11" s="1"/>
  <c r="AA49" i="5"/>
  <c r="N33" i="11" s="1"/>
  <c r="AN49" i="5"/>
  <c r="AA33" i="11" s="1"/>
  <c r="Q52" i="5"/>
  <c r="X34" i="11" s="1"/>
  <c r="N52" i="5"/>
  <c r="U34" i="11" s="1"/>
  <c r="M49" i="5"/>
  <c r="T32" i="11" s="1"/>
  <c r="AP49" i="5"/>
  <c r="AC33" i="11" s="1"/>
  <c r="V49" i="5"/>
  <c r="AC32" i="11" s="1"/>
  <c r="AL49" i="5"/>
  <c r="Y33" i="11" s="1"/>
  <c r="W49" i="5"/>
  <c r="AD32" i="11" s="1"/>
  <c r="F49" i="5"/>
  <c r="M32" i="11" s="1"/>
  <c r="Z49" i="5"/>
  <c r="M33" i="11" s="1"/>
  <c r="AD49" i="5"/>
  <c r="Q33" i="11" s="1"/>
  <c r="AJ49" i="5"/>
  <c r="W33" i="11" s="1"/>
  <c r="L49" i="5"/>
  <c r="S32" i="11" s="1"/>
  <c r="I52" i="5"/>
  <c r="P34" i="11" s="1"/>
  <c r="O52" i="5"/>
  <c r="V34" i="11" s="1"/>
  <c r="R49" i="5"/>
  <c r="Y32" i="11" s="1"/>
  <c r="H52" i="5"/>
  <c r="O34" i="11" s="1"/>
  <c r="K49" i="5"/>
  <c r="R32" i="11" s="1"/>
  <c r="AB49" i="5"/>
  <c r="O33" i="11" s="1"/>
  <c r="AK49" i="5"/>
  <c r="X33" i="11" s="1"/>
  <c r="I49" i="5"/>
  <c r="P32" i="11" s="1"/>
  <c r="R52" i="5"/>
  <c r="Y34" i="11" s="1"/>
  <c r="P49" i="5"/>
  <c r="W32" i="11" s="1"/>
  <c r="F52" i="5"/>
  <c r="M34" i="11" s="1"/>
  <c r="AS49" i="5"/>
  <c r="AF33" i="11" s="1"/>
  <c r="T49" i="5"/>
  <c r="AA32" i="11" s="1"/>
  <c r="AF49" i="5"/>
  <c r="S33" i="11" s="1"/>
  <c r="AG49" i="5"/>
  <c r="T33" i="11" s="1"/>
  <c r="J49" i="5"/>
  <c r="Q32" i="11" s="1"/>
  <c r="L52" i="5"/>
  <c r="S34" i="11" s="1"/>
  <c r="X49" i="5"/>
  <c r="AE32" i="11" s="1"/>
  <c r="Y49" i="5"/>
  <c r="AF32" i="11" s="1"/>
  <c r="G52" i="5"/>
  <c r="N34" i="11" s="1"/>
  <c r="AM49" i="5"/>
  <c r="Z33" i="11" s="1"/>
  <c r="C46" i="5"/>
  <c r="R31" i="11" s="1"/>
  <c r="D46" i="5"/>
  <c r="X31" i="11" s="1"/>
  <c r="E46" i="5"/>
  <c r="AC31" i="11" s="1"/>
  <c r="M36" i="11"/>
  <c r="E40" i="5"/>
  <c r="H40" i="5" l="1"/>
  <c r="S29" i="11" s="1"/>
  <c r="CA16" i="14"/>
  <c r="CA16" i="12"/>
  <c r="F40" i="5"/>
  <c r="Q29" i="11" s="1"/>
  <c r="G40" i="5"/>
  <c r="R29" i="11" s="1"/>
  <c r="I40" i="5"/>
  <c r="T29" i="11" s="1"/>
  <c r="E37" i="5"/>
  <c r="F37" i="5" l="1"/>
  <c r="M29" i="11" s="1"/>
  <c r="BP16" i="14"/>
  <c r="BP16" i="12"/>
  <c r="H37" i="5"/>
  <c r="O29" i="11" s="1"/>
  <c r="G37" i="5"/>
  <c r="N29" i="11" s="1"/>
  <c r="E16" i="5"/>
  <c r="F16" i="5" s="1"/>
  <c r="M19" i="11" s="1"/>
  <c r="H31" i="5" l="1"/>
  <c r="P27" i="11" s="1"/>
  <c r="I31" i="5"/>
  <c r="R27" i="11" s="1"/>
  <c r="J31" i="5"/>
  <c r="S27" i="11" s="1"/>
  <c r="L31" i="5"/>
  <c r="V27" i="11" s="1"/>
  <c r="K31" i="5"/>
  <c r="U27" i="11" s="1"/>
  <c r="H16" i="5"/>
  <c r="P19" i="11" s="1"/>
  <c r="K16" i="5"/>
  <c r="U19" i="11" s="1"/>
  <c r="G16" i="5"/>
  <c r="O19" i="11" s="1"/>
  <c r="J16" i="5"/>
  <c r="S19" i="11" s="1"/>
  <c r="I16" i="5"/>
  <c r="R19" i="11" s="1"/>
  <c r="L16" i="5"/>
  <c r="V19" i="11" s="1"/>
  <c r="E28" i="5"/>
  <c r="Y37" i="12" s="1"/>
  <c r="E22" i="5"/>
  <c r="E19" i="5"/>
  <c r="M25" i="11" l="1"/>
  <c r="BF37" i="12"/>
  <c r="M24" i="11"/>
  <c r="BF35" i="12"/>
  <c r="T28" i="5"/>
  <c r="AA22" i="11" s="1"/>
  <c r="L28" i="5"/>
  <c r="S22" i="11" s="1"/>
  <c r="S28" i="5"/>
  <c r="Z22" i="11" s="1"/>
  <c r="K28" i="5"/>
  <c r="R22" i="11" s="1"/>
  <c r="R28" i="5"/>
  <c r="Y22" i="11" s="1"/>
  <c r="J28" i="5"/>
  <c r="Q22" i="11" s="1"/>
  <c r="Y28" i="5"/>
  <c r="AF22" i="11" s="1"/>
  <c r="Q28" i="5"/>
  <c r="X22" i="11" s="1"/>
  <c r="X28" i="5"/>
  <c r="AE22" i="11" s="1"/>
  <c r="P28" i="5"/>
  <c r="W22" i="11" s="1"/>
  <c r="V28" i="5"/>
  <c r="AC22" i="11" s="1"/>
  <c r="N28" i="5"/>
  <c r="U22" i="11" s="1"/>
  <c r="G28" i="5"/>
  <c r="N22" i="11" s="1"/>
  <c r="U28" i="5"/>
  <c r="AB22" i="11" s="1"/>
  <c r="M28" i="5"/>
  <c r="T22" i="11" s="1"/>
  <c r="F28" i="5"/>
  <c r="M22" i="11" s="1"/>
  <c r="I28" i="5"/>
  <c r="P22" i="11" s="1"/>
  <c r="W28" i="5"/>
  <c r="AD22" i="11" s="1"/>
  <c r="O28" i="5"/>
  <c r="V22" i="11" s="1"/>
  <c r="H28" i="5"/>
  <c r="O22" i="11" s="1"/>
  <c r="E25" i="5"/>
  <c r="Y35" i="12" s="1"/>
  <c r="Q25" i="5" l="1"/>
  <c r="X21" i="11" s="1"/>
  <c r="P25" i="5"/>
  <c r="W21" i="11" s="1"/>
  <c r="I25" i="5"/>
  <c r="P21" i="11" s="1"/>
  <c r="X25" i="5"/>
  <c r="AE21" i="11" s="1"/>
  <c r="W25" i="5"/>
  <c r="AD21" i="11" s="1"/>
  <c r="V25" i="5"/>
  <c r="AC21" i="11" s="1"/>
  <c r="T25" i="5"/>
  <c r="AA21" i="11" s="1"/>
  <c r="O25" i="5"/>
  <c r="V21" i="11" s="1"/>
  <c r="N25" i="5"/>
  <c r="U21" i="11" s="1"/>
  <c r="M25" i="5"/>
  <c r="T21" i="11" s="1"/>
  <c r="L25" i="5"/>
  <c r="S21" i="11" s="1"/>
  <c r="K25" i="5"/>
  <c r="R21" i="11" s="1"/>
  <c r="J25" i="5"/>
  <c r="Q21" i="11" s="1"/>
  <c r="Y25" i="5"/>
  <c r="AF21" i="11" s="1"/>
  <c r="H25" i="5"/>
  <c r="O21" i="11" s="1"/>
  <c r="G25" i="5"/>
  <c r="N21" i="11" s="1"/>
  <c r="F25" i="5"/>
  <c r="M21" i="11" s="1"/>
  <c r="U25" i="5"/>
  <c r="AB21" i="11" s="1"/>
  <c r="S25" i="5"/>
  <c r="Z21" i="11" s="1"/>
  <c r="R25" i="5"/>
  <c r="Y21" i="11" s="1"/>
  <c r="E13" i="5"/>
  <c r="F13" i="5" s="1"/>
  <c r="V10" i="11"/>
  <c r="CC25" i="14" l="1"/>
  <c r="CC25" i="12"/>
  <c r="AA15" i="11"/>
  <c r="AA12" i="11"/>
  <c r="AD12" i="11"/>
  <c r="F10" i="5"/>
  <c r="G5" i="10"/>
  <c r="G1902" i="10"/>
  <c r="G1901" i="10"/>
  <c r="G1900" i="10"/>
  <c r="G1899" i="10"/>
  <c r="G1898" i="10"/>
  <c r="G1897" i="10"/>
  <c r="G1896" i="10"/>
  <c r="G1895" i="10"/>
  <c r="G1894" i="10"/>
  <c r="G1893" i="10"/>
  <c r="G1892" i="10"/>
  <c r="G1891" i="10"/>
  <c r="G1890" i="10"/>
  <c r="G1889" i="10"/>
  <c r="G1888" i="10"/>
  <c r="G1887" i="10"/>
  <c r="G1886" i="10"/>
  <c r="G1885" i="10"/>
  <c r="G1884" i="10"/>
  <c r="G1883" i="10"/>
  <c r="G1882" i="10"/>
  <c r="G1881" i="10"/>
  <c r="G1880" i="10"/>
  <c r="G1879" i="10"/>
  <c r="G1878" i="10"/>
  <c r="G1877" i="10"/>
  <c r="G1876" i="10"/>
  <c r="G1875" i="10"/>
  <c r="G1874" i="10"/>
  <c r="G1873" i="10"/>
  <c r="G1872" i="10"/>
  <c r="G1871" i="10"/>
  <c r="G1870" i="10"/>
  <c r="G1869" i="10"/>
  <c r="G1868" i="10"/>
  <c r="G1867" i="10"/>
  <c r="G1866" i="10"/>
  <c r="G1865" i="10"/>
  <c r="G1864" i="10"/>
  <c r="G1863" i="10"/>
  <c r="G1862" i="10"/>
  <c r="G1861" i="10"/>
  <c r="G1860" i="10"/>
  <c r="G1859" i="10"/>
  <c r="G1858" i="10"/>
  <c r="G1857" i="10"/>
  <c r="G1856" i="10"/>
  <c r="G1855" i="10"/>
  <c r="G1854" i="10"/>
  <c r="G1853" i="10"/>
  <c r="G1852" i="10"/>
  <c r="G1851" i="10"/>
  <c r="G1850" i="10"/>
  <c r="G1849" i="10"/>
  <c r="G1848" i="10"/>
  <c r="G1847" i="10"/>
  <c r="G1846" i="10"/>
  <c r="G1845" i="10"/>
  <c r="G1844" i="10"/>
  <c r="G1843" i="10"/>
  <c r="G1842" i="10"/>
  <c r="G1841" i="10"/>
  <c r="G1840" i="10"/>
  <c r="G1839" i="10"/>
  <c r="G1838" i="10"/>
  <c r="G1837" i="10"/>
  <c r="G1836" i="10"/>
  <c r="G1835" i="10"/>
  <c r="G1834" i="10"/>
  <c r="G1833" i="10"/>
  <c r="G1832" i="10"/>
  <c r="G1831" i="10"/>
  <c r="G1830" i="10"/>
  <c r="G1829" i="10"/>
  <c r="G1828" i="10"/>
  <c r="G1827" i="10"/>
  <c r="G1826" i="10"/>
  <c r="G1825" i="10"/>
  <c r="G1824" i="10"/>
  <c r="G1823" i="10"/>
  <c r="G1822" i="10"/>
  <c r="G1821" i="10"/>
  <c r="G1820" i="10"/>
  <c r="G1819" i="10"/>
  <c r="G1818" i="10"/>
  <c r="G1817" i="10"/>
  <c r="G1816" i="10"/>
  <c r="G1815" i="10"/>
  <c r="G1814" i="10"/>
  <c r="G1813" i="10"/>
  <c r="G1812" i="10"/>
  <c r="G1811" i="10"/>
  <c r="G1810" i="10"/>
  <c r="G1809" i="10"/>
  <c r="G1808" i="10"/>
  <c r="G1807" i="10"/>
  <c r="G1806" i="10"/>
  <c r="G1805" i="10"/>
  <c r="G1804" i="10"/>
  <c r="G1803" i="10"/>
  <c r="G1802" i="10"/>
  <c r="G1801" i="10"/>
  <c r="G1800" i="10"/>
  <c r="G1799" i="10"/>
  <c r="G1798" i="10"/>
  <c r="G1797" i="10"/>
  <c r="G1796" i="10"/>
  <c r="G1795" i="10"/>
  <c r="G1794" i="10"/>
  <c r="G1793" i="10"/>
  <c r="G1792" i="10"/>
  <c r="G1791" i="10"/>
  <c r="G1790" i="10"/>
  <c r="G1789" i="10"/>
  <c r="G1788" i="10"/>
  <c r="G1787" i="10"/>
  <c r="G1786" i="10"/>
  <c r="G1785" i="10"/>
  <c r="G1784" i="10"/>
  <c r="G1783" i="10"/>
  <c r="G1782" i="10"/>
  <c r="G1781" i="10"/>
  <c r="G1780" i="10"/>
  <c r="G1779" i="10"/>
  <c r="G1778" i="10"/>
  <c r="G1777" i="10"/>
  <c r="G1776" i="10"/>
  <c r="G1775" i="10"/>
  <c r="G1774" i="10"/>
  <c r="G1773" i="10"/>
  <c r="G1772" i="10"/>
  <c r="G1771" i="10"/>
  <c r="G1770" i="10"/>
  <c r="G1769" i="10"/>
  <c r="G1768" i="10"/>
  <c r="G1767" i="10"/>
  <c r="G1766" i="10"/>
  <c r="G1765" i="10"/>
  <c r="G1764" i="10"/>
  <c r="G1763" i="10"/>
  <c r="G1762" i="10"/>
  <c r="G1761" i="10"/>
  <c r="G1760" i="10"/>
  <c r="G1759" i="10"/>
  <c r="G1758" i="10"/>
  <c r="G1757" i="10"/>
  <c r="G1756" i="10"/>
  <c r="G1755" i="10"/>
  <c r="G1754" i="10"/>
  <c r="G1753" i="10"/>
  <c r="G1752" i="10"/>
  <c r="G1751" i="10"/>
  <c r="G1750" i="10"/>
  <c r="G1749" i="10"/>
  <c r="G1748" i="10"/>
  <c r="G1747" i="10"/>
  <c r="G1746" i="10"/>
  <c r="G1745" i="10"/>
  <c r="G1744" i="10"/>
  <c r="G1743" i="10"/>
  <c r="G1742" i="10"/>
  <c r="G1741" i="10"/>
  <c r="G1740" i="10"/>
  <c r="G1739" i="10"/>
  <c r="G1738" i="10"/>
  <c r="G1737" i="10"/>
  <c r="G1736" i="10"/>
  <c r="G1735" i="10"/>
  <c r="G1734" i="10"/>
  <c r="G1733" i="10"/>
  <c r="G1732" i="10"/>
  <c r="G1731" i="10"/>
  <c r="G1730" i="10"/>
  <c r="G1729" i="10"/>
  <c r="G1728" i="10"/>
  <c r="G1727" i="10"/>
  <c r="G1726" i="10"/>
  <c r="G1725" i="10"/>
  <c r="G1724" i="10"/>
  <c r="G1723" i="10"/>
  <c r="G1722" i="10"/>
  <c r="G1721" i="10"/>
  <c r="G1720" i="10"/>
  <c r="G1719" i="10"/>
  <c r="G1718" i="10"/>
  <c r="G1717" i="10"/>
  <c r="G1716" i="10"/>
  <c r="G1715" i="10"/>
  <c r="G1714" i="10"/>
  <c r="G1713" i="10"/>
  <c r="G1712" i="10"/>
  <c r="G1711" i="10"/>
  <c r="G1710" i="10"/>
  <c r="G1709" i="10"/>
  <c r="G1708" i="10"/>
  <c r="G1707" i="10"/>
  <c r="G1706" i="10"/>
  <c r="G1705" i="10"/>
  <c r="G1704" i="10"/>
  <c r="G1703" i="10"/>
  <c r="G1702" i="10"/>
  <c r="G1701" i="10"/>
  <c r="G1700" i="10"/>
  <c r="G1699" i="10"/>
  <c r="G1698" i="10"/>
  <c r="G1697" i="10"/>
  <c r="G1696" i="10"/>
  <c r="G1695" i="10"/>
  <c r="G1694" i="10"/>
  <c r="G1693" i="10"/>
  <c r="G1692" i="10"/>
  <c r="G1691" i="10"/>
  <c r="G1690" i="10"/>
  <c r="G1689" i="10"/>
  <c r="G1688" i="10"/>
  <c r="G1687" i="10"/>
  <c r="G1686" i="10"/>
  <c r="G1685" i="10"/>
  <c r="G1684" i="10"/>
  <c r="G1683" i="10"/>
  <c r="G1682" i="10"/>
  <c r="G1681" i="10"/>
  <c r="G1680" i="10"/>
  <c r="G1679" i="10"/>
  <c r="G1678" i="10"/>
  <c r="G1677" i="10"/>
  <c r="G1676" i="10"/>
  <c r="G1675" i="10"/>
  <c r="G1674" i="10"/>
  <c r="G1673" i="10"/>
  <c r="G1672" i="10"/>
  <c r="G1671" i="10"/>
  <c r="G1670" i="10"/>
  <c r="G1669" i="10"/>
  <c r="G1668" i="10"/>
  <c r="G1667" i="10"/>
  <c r="G1666" i="10"/>
  <c r="G1665" i="10"/>
  <c r="G1664" i="10"/>
  <c r="G1663" i="10"/>
  <c r="G1662" i="10"/>
  <c r="G1661" i="10"/>
  <c r="G1660" i="10"/>
  <c r="G1659" i="10"/>
  <c r="G1658" i="10"/>
  <c r="G1657" i="10"/>
  <c r="G1656" i="10"/>
  <c r="G1655" i="10"/>
  <c r="G1654" i="10"/>
  <c r="G1653" i="10"/>
  <c r="G1652" i="10"/>
  <c r="G1651" i="10"/>
  <c r="G1650" i="10"/>
  <c r="G1649" i="10"/>
  <c r="G1648" i="10"/>
  <c r="G1647" i="10"/>
  <c r="G1646" i="10"/>
  <c r="G1645" i="10"/>
  <c r="G1644" i="10"/>
  <c r="G1643" i="10"/>
  <c r="G1642" i="10"/>
  <c r="G1641" i="10"/>
  <c r="G1640" i="10"/>
  <c r="G1639" i="10"/>
  <c r="G1638" i="10"/>
  <c r="G1637" i="10"/>
  <c r="G1636" i="10"/>
  <c r="G1635" i="10"/>
  <c r="G1634" i="10"/>
  <c r="G1633" i="10"/>
  <c r="G1632" i="10"/>
  <c r="G1631" i="10"/>
  <c r="G1630" i="10"/>
  <c r="G1629" i="10"/>
  <c r="G1628" i="10"/>
  <c r="G1627" i="10"/>
  <c r="G1626" i="10"/>
  <c r="G1625" i="10"/>
  <c r="G1624" i="10"/>
  <c r="G1623" i="10"/>
  <c r="G1622" i="10"/>
  <c r="G1621" i="10"/>
  <c r="G1620" i="10"/>
  <c r="G1619" i="10"/>
  <c r="G1618" i="10"/>
  <c r="G1617" i="10"/>
  <c r="G1616" i="10"/>
  <c r="G1615" i="10"/>
  <c r="G1614" i="10"/>
  <c r="G1613" i="10"/>
  <c r="G1612" i="10"/>
  <c r="G1611" i="10"/>
  <c r="G1610" i="10"/>
  <c r="G1609" i="10"/>
  <c r="G1608" i="10"/>
  <c r="G1607" i="10"/>
  <c r="G1606" i="10"/>
  <c r="G1605" i="10"/>
  <c r="G1604" i="10"/>
  <c r="G1603" i="10"/>
  <c r="G1602" i="10"/>
  <c r="G1601" i="10"/>
  <c r="G1600" i="10"/>
  <c r="G1599" i="10"/>
  <c r="G1598" i="10"/>
  <c r="G1597" i="10"/>
  <c r="G1596" i="10"/>
  <c r="G1595" i="10"/>
  <c r="G1594" i="10"/>
  <c r="G1593" i="10"/>
  <c r="G1592" i="10"/>
  <c r="G1591" i="10"/>
  <c r="G1590" i="10"/>
  <c r="G1589" i="10"/>
  <c r="G1588" i="10"/>
  <c r="G1587" i="10"/>
  <c r="G1586" i="10"/>
  <c r="G1585" i="10"/>
  <c r="G1584" i="10"/>
  <c r="G1583" i="10"/>
  <c r="G1582" i="10"/>
  <c r="G1581" i="10"/>
  <c r="G1580" i="10"/>
  <c r="G1579" i="10"/>
  <c r="G1578" i="10"/>
  <c r="G1577" i="10"/>
  <c r="G1576" i="10"/>
  <c r="G1575" i="10"/>
  <c r="G1574" i="10"/>
  <c r="G1573" i="10"/>
  <c r="G1572" i="10"/>
  <c r="G1571" i="10"/>
  <c r="G1570" i="10"/>
  <c r="G1569" i="10"/>
  <c r="G1568" i="10"/>
  <c r="G1567" i="10"/>
  <c r="G1566" i="10"/>
  <c r="G1565" i="10"/>
  <c r="G1564" i="10"/>
  <c r="G1563" i="10"/>
  <c r="G1562" i="10"/>
  <c r="G1561" i="10"/>
  <c r="G1560" i="10"/>
  <c r="G1559" i="10"/>
  <c r="G1558" i="10"/>
  <c r="G1557" i="10"/>
  <c r="G1556" i="10"/>
  <c r="G1555" i="10"/>
  <c r="G1554" i="10"/>
  <c r="G1553" i="10"/>
  <c r="G1552" i="10"/>
  <c r="G1551" i="10"/>
  <c r="G1550" i="10"/>
  <c r="G1549" i="10"/>
  <c r="G1548" i="10"/>
  <c r="G1547" i="10"/>
  <c r="G1546" i="10"/>
  <c r="G1545" i="10"/>
  <c r="G1544" i="10"/>
  <c r="G1543" i="10"/>
  <c r="G1542" i="10"/>
  <c r="G1541" i="10"/>
  <c r="G1540" i="10"/>
  <c r="G1539" i="10"/>
  <c r="G1538" i="10"/>
  <c r="G1537" i="10"/>
  <c r="G1536" i="10"/>
  <c r="G1535" i="10"/>
  <c r="G1534" i="10"/>
  <c r="G1533" i="10"/>
  <c r="G1532" i="10"/>
  <c r="G1531" i="10"/>
  <c r="G1530" i="10"/>
  <c r="G1529" i="10"/>
  <c r="G1528" i="10"/>
  <c r="G1527" i="10"/>
  <c r="G1526" i="10"/>
  <c r="G1525" i="10"/>
  <c r="G1524" i="10"/>
  <c r="G1523" i="10"/>
  <c r="G1522" i="10"/>
  <c r="G1521" i="10"/>
  <c r="G1520" i="10"/>
  <c r="G1519" i="10"/>
  <c r="G1518" i="10"/>
  <c r="G1517" i="10"/>
  <c r="G1516" i="10"/>
  <c r="G1515" i="10"/>
  <c r="G1514" i="10"/>
  <c r="G1513" i="10"/>
  <c r="G1512" i="10"/>
  <c r="G1511" i="10"/>
  <c r="G1510" i="10"/>
  <c r="G1509" i="10"/>
  <c r="G1508" i="10"/>
  <c r="G1507" i="10"/>
  <c r="G1506" i="10"/>
  <c r="G1505" i="10"/>
  <c r="G1504" i="10"/>
  <c r="G1503" i="10"/>
  <c r="G1502" i="10"/>
  <c r="G1501" i="10"/>
  <c r="G1500" i="10"/>
  <c r="G1499" i="10"/>
  <c r="G1498" i="10"/>
  <c r="G1497" i="10"/>
  <c r="G1496" i="10"/>
  <c r="G1495" i="10"/>
  <c r="G1494" i="10"/>
  <c r="G1493" i="10"/>
  <c r="G1492" i="10"/>
  <c r="G1491" i="10"/>
  <c r="G1490" i="10"/>
  <c r="G1489" i="10"/>
  <c r="G1488" i="10"/>
  <c r="G1487" i="10"/>
  <c r="G1486" i="10"/>
  <c r="G1485" i="10"/>
  <c r="G1484" i="10"/>
  <c r="G1483" i="10"/>
  <c r="G1482" i="10"/>
  <c r="G1481" i="10"/>
  <c r="G1480" i="10"/>
  <c r="G1479" i="10"/>
  <c r="G1478" i="10"/>
  <c r="G1477" i="10"/>
  <c r="G1476" i="10"/>
  <c r="G1475" i="10"/>
  <c r="G1474" i="10"/>
  <c r="G1473" i="10"/>
  <c r="G1472" i="10"/>
  <c r="G1471" i="10"/>
  <c r="G1470" i="10"/>
  <c r="G1469" i="10"/>
  <c r="G1468" i="10"/>
  <c r="G1467" i="10"/>
  <c r="G1466" i="10"/>
  <c r="G1465" i="10"/>
  <c r="G1464" i="10"/>
  <c r="G1463" i="10"/>
  <c r="G1462" i="10"/>
  <c r="G1461" i="10"/>
  <c r="G1460" i="10"/>
  <c r="G1459" i="10"/>
  <c r="G1458" i="10"/>
  <c r="G1457" i="10"/>
  <c r="G1456" i="10"/>
  <c r="G1455" i="10"/>
  <c r="G1454" i="10"/>
  <c r="G1453" i="10"/>
  <c r="G1452" i="10"/>
  <c r="G1451" i="10"/>
  <c r="G1450" i="10"/>
  <c r="G1449" i="10"/>
  <c r="G1448" i="10"/>
  <c r="G1447" i="10"/>
  <c r="G1446" i="10"/>
  <c r="G1445" i="10"/>
  <c r="G1444" i="10"/>
  <c r="G1443" i="10"/>
  <c r="G1442" i="10"/>
  <c r="G1441" i="10"/>
  <c r="G1440" i="10"/>
  <c r="G1439" i="10"/>
  <c r="G1438" i="10"/>
  <c r="G1437" i="10"/>
  <c r="G1436" i="10"/>
  <c r="G1435" i="10"/>
  <c r="G1434" i="10"/>
  <c r="G1433" i="10"/>
  <c r="G1432" i="10"/>
  <c r="G1431" i="10"/>
  <c r="G1430" i="10"/>
  <c r="G1429" i="10"/>
  <c r="G1428" i="10"/>
  <c r="G1427" i="10"/>
  <c r="G1426" i="10"/>
  <c r="G1425" i="10"/>
  <c r="G1424" i="10"/>
  <c r="G1423" i="10"/>
  <c r="G1422" i="10"/>
  <c r="G1421" i="10"/>
  <c r="G1420" i="10"/>
  <c r="G1419" i="10"/>
  <c r="G1418" i="10"/>
  <c r="G1417" i="10"/>
  <c r="G1416" i="10"/>
  <c r="G1415" i="10"/>
  <c r="G1414" i="10"/>
  <c r="G1413" i="10"/>
  <c r="G1412" i="10"/>
  <c r="G1411" i="10"/>
  <c r="G1410" i="10"/>
  <c r="G1409" i="10"/>
  <c r="G1408" i="10"/>
  <c r="G1407" i="10"/>
  <c r="G1406" i="10"/>
  <c r="G1405" i="10"/>
  <c r="G1404" i="10"/>
  <c r="G1403" i="10"/>
  <c r="G1402" i="10"/>
  <c r="G1401" i="10"/>
  <c r="G1400" i="10"/>
  <c r="G1399" i="10"/>
  <c r="G1398" i="10"/>
  <c r="G1397" i="10"/>
  <c r="G1396" i="10"/>
  <c r="G1395" i="10"/>
  <c r="G1394" i="10"/>
  <c r="G1393" i="10"/>
  <c r="G1392" i="10"/>
  <c r="G1391" i="10"/>
  <c r="G1390" i="10"/>
  <c r="G1389" i="10"/>
  <c r="G1388" i="10"/>
  <c r="G1387" i="10"/>
  <c r="G1386" i="10"/>
  <c r="G1385" i="10"/>
  <c r="G1384" i="10"/>
  <c r="G1383" i="10"/>
  <c r="G1382" i="10"/>
  <c r="G1381" i="10"/>
  <c r="G1380" i="10"/>
  <c r="G1379" i="10"/>
  <c r="G1378" i="10"/>
  <c r="G1377" i="10"/>
  <c r="G1376" i="10"/>
  <c r="G1375" i="10"/>
  <c r="G1374" i="10"/>
  <c r="G1373" i="10"/>
  <c r="G1372" i="10"/>
  <c r="G1371" i="10"/>
  <c r="G1370" i="10"/>
  <c r="G1369" i="10"/>
  <c r="G1368" i="10"/>
  <c r="G1367" i="10"/>
  <c r="G1366" i="10"/>
  <c r="G1365" i="10"/>
  <c r="G1364" i="10"/>
  <c r="G1363" i="10"/>
  <c r="G1362" i="10"/>
  <c r="G1361" i="10"/>
  <c r="G1360" i="10"/>
  <c r="G1359" i="10"/>
  <c r="G1358" i="10"/>
  <c r="G1357" i="10"/>
  <c r="G1356" i="10"/>
  <c r="G1355" i="10"/>
  <c r="G1354" i="10"/>
  <c r="G1353" i="10"/>
  <c r="G1352" i="10"/>
  <c r="G1351" i="10"/>
  <c r="G1350" i="10"/>
  <c r="G1349" i="10"/>
  <c r="G1348" i="10"/>
  <c r="G1347" i="10"/>
  <c r="G1346" i="10"/>
  <c r="G1345" i="10"/>
  <c r="G1344" i="10"/>
  <c r="G1343" i="10"/>
  <c r="G1342" i="10"/>
  <c r="G1341" i="10"/>
  <c r="G1340" i="10"/>
  <c r="G1339" i="10"/>
  <c r="G1338" i="10"/>
  <c r="G1337" i="10"/>
  <c r="G1336" i="10"/>
  <c r="G1335" i="10"/>
  <c r="G1334" i="10"/>
  <c r="G1333" i="10"/>
  <c r="G1332" i="10"/>
  <c r="G1331" i="10"/>
  <c r="G1330" i="10"/>
  <c r="G1329" i="10"/>
  <c r="G1328" i="10"/>
  <c r="G1327" i="10"/>
  <c r="G1326" i="10"/>
  <c r="G1325" i="10"/>
  <c r="G1324" i="10"/>
  <c r="G1323" i="10"/>
  <c r="G1322" i="10"/>
  <c r="G1321" i="10"/>
  <c r="G1320" i="10"/>
  <c r="G1319" i="10"/>
  <c r="G1318" i="10"/>
  <c r="G1317" i="10"/>
  <c r="G1316" i="10"/>
  <c r="G1315" i="10"/>
  <c r="G1314" i="10"/>
  <c r="G1313" i="10"/>
  <c r="G1312" i="10"/>
  <c r="G1311" i="10"/>
  <c r="G1310" i="10"/>
  <c r="G1309" i="10"/>
  <c r="G1308" i="10"/>
  <c r="G1307" i="10"/>
  <c r="G1306" i="10"/>
  <c r="G1305" i="10"/>
  <c r="G1304" i="10"/>
  <c r="G1303" i="10"/>
  <c r="G1302" i="10"/>
  <c r="G1301" i="10"/>
  <c r="G1300" i="10"/>
  <c r="G1299" i="10"/>
  <c r="G1298" i="10"/>
  <c r="G1297" i="10"/>
  <c r="G1296" i="10"/>
  <c r="G1295" i="10"/>
  <c r="G1294" i="10"/>
  <c r="G1293" i="10"/>
  <c r="G1292" i="10"/>
  <c r="G1291" i="10"/>
  <c r="G1290" i="10"/>
  <c r="G1289" i="10"/>
  <c r="G1288" i="10"/>
  <c r="G1287" i="10"/>
  <c r="G1286" i="10"/>
  <c r="G1285" i="10"/>
  <c r="G1284" i="10"/>
  <c r="G1283" i="10"/>
  <c r="G1282" i="10"/>
  <c r="G1281" i="10"/>
  <c r="G1280" i="10"/>
  <c r="G1279" i="10"/>
  <c r="G1278" i="10"/>
  <c r="G1277" i="10"/>
  <c r="G1276" i="10"/>
  <c r="G1275" i="10"/>
  <c r="G1274" i="10"/>
  <c r="G1273" i="10"/>
  <c r="G1272" i="10"/>
  <c r="G1271" i="10"/>
  <c r="G1270" i="10"/>
  <c r="G1269" i="10"/>
  <c r="G1268" i="10"/>
  <c r="G1267" i="10"/>
  <c r="G1266" i="10"/>
  <c r="G1265" i="10"/>
  <c r="G1264" i="10"/>
  <c r="G1263" i="10"/>
  <c r="G1262" i="10"/>
  <c r="G1261" i="10"/>
  <c r="G1260" i="10"/>
  <c r="G1259" i="10"/>
  <c r="G1258" i="10"/>
  <c r="G1257" i="10"/>
  <c r="G1256" i="10"/>
  <c r="G1255" i="10"/>
  <c r="G1254" i="10"/>
  <c r="G1253" i="10"/>
  <c r="G1252" i="10"/>
  <c r="G1251" i="10"/>
  <c r="G1250" i="10"/>
  <c r="G1249" i="10"/>
  <c r="G1248" i="10"/>
  <c r="G1247" i="10"/>
  <c r="G1246" i="10"/>
  <c r="G1245" i="10"/>
  <c r="G1244" i="10"/>
  <c r="G1243" i="10"/>
  <c r="G1242" i="10"/>
  <c r="G1241" i="10"/>
  <c r="G1240" i="10"/>
  <c r="G1239" i="10"/>
  <c r="G1238" i="10"/>
  <c r="G1237" i="10"/>
  <c r="G1236" i="10"/>
  <c r="G1235" i="10"/>
  <c r="G1234" i="10"/>
  <c r="G1233" i="10"/>
  <c r="G1232" i="10"/>
  <c r="G1231" i="10"/>
  <c r="G1230" i="10"/>
  <c r="G1229" i="10"/>
  <c r="G1228" i="10"/>
  <c r="G1227" i="10"/>
  <c r="G1226" i="10"/>
  <c r="G1225" i="10"/>
  <c r="G1224" i="10"/>
  <c r="G1223" i="10"/>
  <c r="G1222" i="10"/>
  <c r="G1221" i="10"/>
  <c r="G1220" i="10"/>
  <c r="G1219" i="10"/>
  <c r="G1218" i="10"/>
  <c r="G1217" i="10"/>
  <c r="G1216" i="10"/>
  <c r="G1215" i="10"/>
  <c r="G1214" i="10"/>
  <c r="G1213" i="10"/>
  <c r="G1212" i="10"/>
  <c r="G1211" i="10"/>
  <c r="G1210" i="10"/>
  <c r="G1209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G1192" i="10"/>
  <c r="G1191" i="10"/>
  <c r="G1190" i="10"/>
  <c r="G1189" i="10"/>
  <c r="G1188" i="10"/>
  <c r="G1187" i="10"/>
  <c r="G1186" i="10"/>
  <c r="G1185" i="10"/>
  <c r="G1184" i="10"/>
  <c r="G1183" i="10"/>
  <c r="G1182" i="10"/>
  <c r="G1181" i="10"/>
  <c r="G1180" i="10"/>
  <c r="E70" i="5" s="1"/>
  <c r="G1179" i="10"/>
  <c r="G1178" i="10"/>
  <c r="G1177" i="10"/>
  <c r="G1176" i="10"/>
  <c r="G1175" i="10"/>
  <c r="G1174" i="10"/>
  <c r="G1173" i="10"/>
  <c r="G1172" i="10"/>
  <c r="G1171" i="10"/>
  <c r="G1170" i="10"/>
  <c r="G1169" i="10"/>
  <c r="G1168" i="10"/>
  <c r="G1167" i="10"/>
  <c r="G1166" i="10"/>
  <c r="G1165" i="10"/>
  <c r="G1164" i="10"/>
  <c r="G1163" i="10"/>
  <c r="G1162" i="10"/>
  <c r="G1161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G1144" i="10"/>
  <c r="G1143" i="10"/>
  <c r="G1142" i="10"/>
  <c r="G1141" i="10"/>
  <c r="G1140" i="10"/>
  <c r="G1139" i="10"/>
  <c r="G1138" i="10"/>
  <c r="G1137" i="10"/>
  <c r="G1136" i="10"/>
  <c r="G1135" i="10"/>
  <c r="G1134" i="10"/>
  <c r="G1133" i="10"/>
  <c r="G1132" i="10"/>
  <c r="G1131" i="10"/>
  <c r="G1130" i="10"/>
  <c r="G1129" i="10"/>
  <c r="G1128" i="10"/>
  <c r="G1127" i="10"/>
  <c r="G1126" i="10"/>
  <c r="G1125" i="10"/>
  <c r="G1124" i="10"/>
  <c r="G1123" i="10"/>
  <c r="G1122" i="10"/>
  <c r="G1121" i="10"/>
  <c r="G1120" i="10"/>
  <c r="G1119" i="10"/>
  <c r="G1118" i="10"/>
  <c r="G1117" i="10"/>
  <c r="G1116" i="10"/>
  <c r="G1115" i="10"/>
  <c r="G1114" i="10"/>
  <c r="G1113" i="10"/>
  <c r="G1112" i="10"/>
  <c r="G1111" i="10"/>
  <c r="G1110" i="10"/>
  <c r="G1109" i="10"/>
  <c r="G1108" i="10"/>
  <c r="G1107" i="10"/>
  <c r="G1106" i="10"/>
  <c r="G1105" i="10"/>
  <c r="G1104" i="10"/>
  <c r="G1103" i="10"/>
  <c r="G1102" i="10"/>
  <c r="G1101" i="10"/>
  <c r="G1100" i="10"/>
  <c r="G1099" i="10"/>
  <c r="G1098" i="10"/>
  <c r="G1097" i="10"/>
  <c r="G1096" i="10"/>
  <c r="G1095" i="10"/>
  <c r="G1094" i="10"/>
  <c r="G1093" i="10"/>
  <c r="G1092" i="10"/>
  <c r="G1091" i="10"/>
  <c r="G1090" i="10"/>
  <c r="G1089" i="10"/>
  <c r="G1088" i="10"/>
  <c r="G1087" i="10"/>
  <c r="G1086" i="10"/>
  <c r="G1085" i="10"/>
  <c r="G1084" i="10"/>
  <c r="G1083" i="10"/>
  <c r="G1082" i="10"/>
  <c r="G1081" i="10"/>
  <c r="G1080" i="10"/>
  <c r="G1079" i="10"/>
  <c r="G1078" i="10"/>
  <c r="G1077" i="10"/>
  <c r="G1076" i="10"/>
  <c r="G1075" i="10"/>
  <c r="G1074" i="10"/>
  <c r="G1073" i="10"/>
  <c r="G1072" i="10"/>
  <c r="G1071" i="10"/>
  <c r="G1070" i="10"/>
  <c r="G1069" i="10"/>
  <c r="G1068" i="10"/>
  <c r="G1067" i="10"/>
  <c r="G1066" i="10"/>
  <c r="G1065" i="10"/>
  <c r="G1064" i="10"/>
  <c r="G1063" i="10"/>
  <c r="G1062" i="10"/>
  <c r="G1061" i="10"/>
  <c r="G1060" i="10"/>
  <c r="G1059" i="10"/>
  <c r="G1058" i="10"/>
  <c r="G1057" i="10"/>
  <c r="G1056" i="10"/>
  <c r="G1055" i="10"/>
  <c r="G1054" i="10"/>
  <c r="G1053" i="10"/>
  <c r="G1052" i="10"/>
  <c r="G1051" i="10"/>
  <c r="G1050" i="10"/>
  <c r="G1049" i="10"/>
  <c r="G1048" i="10"/>
  <c r="G1047" i="10"/>
  <c r="G1046" i="10"/>
  <c r="G1045" i="10"/>
  <c r="G1044" i="10"/>
  <c r="G1043" i="10"/>
  <c r="G1042" i="10"/>
  <c r="G1041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G1024" i="10"/>
  <c r="G1023" i="10"/>
  <c r="G1022" i="10"/>
  <c r="G1021" i="10"/>
  <c r="G1020" i="10"/>
  <c r="G1019" i="10"/>
  <c r="G1018" i="10"/>
  <c r="G1017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G1000" i="10"/>
  <c r="G999" i="10"/>
  <c r="G998" i="10"/>
  <c r="G997" i="10"/>
  <c r="G996" i="10"/>
  <c r="G995" i="10"/>
  <c r="G994" i="10"/>
  <c r="G993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G976" i="10"/>
  <c r="G975" i="10"/>
  <c r="G974" i="10"/>
  <c r="G973" i="10"/>
  <c r="G972" i="10"/>
  <c r="G971" i="10"/>
  <c r="G970" i="10"/>
  <c r="G969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G952" i="10"/>
  <c r="G951" i="10"/>
  <c r="G950" i="10"/>
  <c r="G949" i="10"/>
  <c r="G948" i="10"/>
  <c r="G947" i="10"/>
  <c r="G946" i="10"/>
  <c r="G945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G928" i="10"/>
  <c r="G927" i="10"/>
  <c r="G926" i="10"/>
  <c r="G925" i="10"/>
  <c r="G924" i="10"/>
  <c r="G923" i="10"/>
  <c r="G922" i="10"/>
  <c r="G921" i="10"/>
  <c r="G920" i="10"/>
  <c r="G919" i="10"/>
  <c r="G918" i="10"/>
  <c r="G917" i="10"/>
  <c r="G916" i="10"/>
  <c r="G915" i="10"/>
  <c r="G914" i="10"/>
  <c r="G913" i="10"/>
  <c r="G912" i="10"/>
  <c r="G911" i="10"/>
  <c r="G910" i="10"/>
  <c r="G909" i="10"/>
  <c r="G908" i="10"/>
  <c r="G907" i="10"/>
  <c r="G906" i="10"/>
  <c r="G905" i="10"/>
  <c r="G904" i="10"/>
  <c r="G903" i="10"/>
  <c r="G902" i="10"/>
  <c r="G901" i="10"/>
  <c r="G900" i="10"/>
  <c r="G899" i="10"/>
  <c r="G898" i="10"/>
  <c r="G897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G880" i="10"/>
  <c r="G879" i="10"/>
  <c r="G878" i="10"/>
  <c r="G877" i="10"/>
  <c r="G876" i="10"/>
  <c r="G875" i="10"/>
  <c r="G874" i="10"/>
  <c r="G873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G856" i="10"/>
  <c r="G855" i="10"/>
  <c r="G854" i="10"/>
  <c r="G853" i="10"/>
  <c r="G852" i="10"/>
  <c r="G851" i="10"/>
  <c r="G850" i="10"/>
  <c r="G849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G832" i="10"/>
  <c r="G831" i="10"/>
  <c r="G830" i="10"/>
  <c r="G829" i="10"/>
  <c r="G828" i="10"/>
  <c r="G827" i="10"/>
  <c r="G826" i="10"/>
  <c r="G825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812" i="10"/>
  <c r="G811" i="10"/>
  <c r="G810" i="10"/>
  <c r="G809" i="10"/>
  <c r="G808" i="10"/>
  <c r="G807" i="10"/>
  <c r="G806" i="10"/>
  <c r="G805" i="10"/>
  <c r="G804" i="10"/>
  <c r="G803" i="10"/>
  <c r="G802" i="10"/>
  <c r="G801" i="10"/>
  <c r="G800" i="10"/>
  <c r="G799" i="10"/>
  <c r="G798" i="10"/>
  <c r="G797" i="10"/>
  <c r="G796" i="10"/>
  <c r="G795" i="10"/>
  <c r="G794" i="10"/>
  <c r="G793" i="10"/>
  <c r="G792" i="10"/>
  <c r="G791" i="10"/>
  <c r="G790" i="10"/>
  <c r="G789" i="10"/>
  <c r="G788" i="10"/>
  <c r="G787" i="10"/>
  <c r="G786" i="10"/>
  <c r="G785" i="10"/>
  <c r="G784" i="10"/>
  <c r="G783" i="10"/>
  <c r="G782" i="10"/>
  <c r="G781" i="10"/>
  <c r="G780" i="10"/>
  <c r="G779" i="10"/>
  <c r="G778" i="10"/>
  <c r="G777" i="10"/>
  <c r="G776" i="10"/>
  <c r="G775" i="10"/>
  <c r="G774" i="10"/>
  <c r="G773" i="10"/>
  <c r="G772" i="10"/>
  <c r="G771" i="10"/>
  <c r="G770" i="10"/>
  <c r="G769" i="10"/>
  <c r="G768" i="10"/>
  <c r="G767" i="10"/>
  <c r="G766" i="10"/>
  <c r="G765" i="10"/>
  <c r="G764" i="10"/>
  <c r="G763" i="10"/>
  <c r="G762" i="10"/>
  <c r="G761" i="10"/>
  <c r="G760" i="10"/>
  <c r="G759" i="10"/>
  <c r="G758" i="10"/>
  <c r="G757" i="10"/>
  <c r="G756" i="10"/>
  <c r="G755" i="10"/>
  <c r="G754" i="10"/>
  <c r="G753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G736" i="10"/>
  <c r="G735" i="10"/>
  <c r="G734" i="10"/>
  <c r="G733" i="10"/>
  <c r="G732" i="10"/>
  <c r="G731" i="10"/>
  <c r="G730" i="10"/>
  <c r="G729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G712" i="10"/>
  <c r="G711" i="10"/>
  <c r="G710" i="10"/>
  <c r="G709" i="10"/>
  <c r="G708" i="10"/>
  <c r="G707" i="10"/>
  <c r="G706" i="10"/>
  <c r="G705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G688" i="10"/>
  <c r="G687" i="10"/>
  <c r="G686" i="10"/>
  <c r="G685" i="10"/>
  <c r="G684" i="10"/>
  <c r="G683" i="10"/>
  <c r="G682" i="10"/>
  <c r="G681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G664" i="10"/>
  <c r="G663" i="10"/>
  <c r="G662" i="10"/>
  <c r="G661" i="10"/>
  <c r="G660" i="10"/>
  <c r="G659" i="10"/>
  <c r="G658" i="10"/>
  <c r="G657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G640" i="10"/>
  <c r="G639" i="10"/>
  <c r="G638" i="10"/>
  <c r="G637" i="10"/>
  <c r="G636" i="10"/>
  <c r="G635" i="10"/>
  <c r="G634" i="10"/>
  <c r="G633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G616" i="10"/>
  <c r="G615" i="10"/>
  <c r="G614" i="10"/>
  <c r="G613" i="10"/>
  <c r="G612" i="10"/>
  <c r="G611" i="10"/>
  <c r="G610" i="10"/>
  <c r="G609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G592" i="10"/>
  <c r="G591" i="10"/>
  <c r="G590" i="10"/>
  <c r="G589" i="10"/>
  <c r="G588" i="10"/>
  <c r="G587" i="10"/>
  <c r="G586" i="10"/>
  <c r="G585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G568" i="10"/>
  <c r="G567" i="10"/>
  <c r="G566" i="10"/>
  <c r="G565" i="10"/>
  <c r="G564" i="10"/>
  <c r="G563" i="10"/>
  <c r="G562" i="10"/>
  <c r="G561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G544" i="10"/>
  <c r="G543" i="10"/>
  <c r="G542" i="10"/>
  <c r="G541" i="10"/>
  <c r="G540" i="10"/>
  <c r="G539" i="10"/>
  <c r="G538" i="10"/>
  <c r="G537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522" i="10"/>
  <c r="G521" i="10"/>
  <c r="G520" i="10"/>
  <c r="G519" i="10"/>
  <c r="G518" i="10"/>
  <c r="G517" i="10"/>
  <c r="G516" i="10"/>
  <c r="G515" i="10"/>
  <c r="G514" i="10"/>
  <c r="G513" i="10"/>
  <c r="G512" i="10"/>
  <c r="G511" i="10"/>
  <c r="G510" i="10"/>
  <c r="G509" i="10"/>
  <c r="G508" i="10"/>
  <c r="G507" i="10"/>
  <c r="G506" i="10"/>
  <c r="G505" i="10"/>
  <c r="G504" i="10"/>
  <c r="G503" i="10"/>
  <c r="G502" i="10"/>
  <c r="G501" i="10"/>
  <c r="G500" i="10"/>
  <c r="G499" i="10"/>
  <c r="G498" i="10"/>
  <c r="G497" i="10"/>
  <c r="G496" i="10"/>
  <c r="G495" i="10"/>
  <c r="G494" i="10"/>
  <c r="G493" i="10"/>
  <c r="G492" i="10"/>
  <c r="G491" i="10"/>
  <c r="G490" i="10"/>
  <c r="G489" i="10"/>
  <c r="G488" i="10"/>
  <c r="G487" i="10"/>
  <c r="G486" i="10"/>
  <c r="G485" i="10"/>
  <c r="G484" i="10"/>
  <c r="G483" i="10"/>
  <c r="G482" i="10"/>
  <c r="G481" i="10"/>
  <c r="G480" i="10"/>
  <c r="G479" i="10"/>
  <c r="G478" i="10"/>
  <c r="G477" i="10"/>
  <c r="G476" i="10"/>
  <c r="G475" i="10"/>
  <c r="G474" i="10"/>
  <c r="G473" i="10"/>
  <c r="G472" i="10"/>
  <c r="G471" i="10"/>
  <c r="G470" i="10"/>
  <c r="G469" i="10"/>
  <c r="G468" i="10"/>
  <c r="G467" i="10"/>
  <c r="G466" i="10"/>
  <c r="G465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G448" i="10"/>
  <c r="G447" i="10"/>
  <c r="G446" i="10"/>
  <c r="G445" i="10"/>
  <c r="G444" i="10"/>
  <c r="G443" i="10"/>
  <c r="G442" i="10"/>
  <c r="G441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G424" i="10"/>
  <c r="G423" i="10"/>
  <c r="G422" i="10"/>
  <c r="G421" i="10"/>
  <c r="G420" i="10"/>
  <c r="G419" i="10"/>
  <c r="G418" i="10"/>
  <c r="G417" i="10"/>
  <c r="G416" i="10"/>
  <c r="G415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G397" i="10"/>
  <c r="G396" i="10"/>
  <c r="G395" i="10"/>
  <c r="G394" i="10"/>
  <c r="G393" i="10"/>
  <c r="G392" i="10"/>
  <c r="G391" i="10"/>
  <c r="G390" i="10"/>
  <c r="G389" i="10"/>
  <c r="G388" i="10"/>
  <c r="G387" i="10"/>
  <c r="G386" i="10"/>
  <c r="G385" i="10"/>
  <c r="G384" i="10"/>
  <c r="G383" i="10"/>
  <c r="G382" i="10"/>
  <c r="G381" i="10"/>
  <c r="G380" i="10"/>
  <c r="G379" i="10"/>
  <c r="G378" i="10"/>
  <c r="G377" i="10"/>
  <c r="G376" i="10"/>
  <c r="G375" i="10"/>
  <c r="G374" i="10"/>
  <c r="G373" i="10"/>
  <c r="G372" i="10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G346" i="10"/>
  <c r="G345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G328" i="10"/>
  <c r="G327" i="10"/>
  <c r="G326" i="10"/>
  <c r="G325" i="10"/>
  <c r="G324" i="10"/>
  <c r="G323" i="10"/>
  <c r="G322" i="10"/>
  <c r="G321" i="10"/>
  <c r="G320" i="10"/>
  <c r="G319" i="10"/>
  <c r="G318" i="10"/>
  <c r="G317" i="10"/>
  <c r="G316" i="10"/>
  <c r="G315" i="10"/>
  <c r="G314" i="10"/>
  <c r="G313" i="10"/>
  <c r="G312" i="10"/>
  <c r="G311" i="10"/>
  <c r="G310" i="10"/>
  <c r="G309" i="10"/>
  <c r="G308" i="10"/>
  <c r="G307" i="10"/>
  <c r="G306" i="10"/>
  <c r="G305" i="10"/>
  <c r="G304" i="10"/>
  <c r="G303" i="10"/>
  <c r="G302" i="10"/>
  <c r="G301" i="10"/>
  <c r="G300" i="10"/>
  <c r="G299" i="10"/>
  <c r="G298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D14" i="6" l="1"/>
  <c r="D10" i="8"/>
  <c r="W12" i="11"/>
  <c r="E43" i="5"/>
  <c r="F43" i="5" s="1"/>
  <c r="J70" i="5"/>
  <c r="Q40" i="11" s="1"/>
  <c r="I70" i="5"/>
  <c r="P40" i="11" s="1"/>
  <c r="H70" i="5"/>
  <c r="O40" i="11" s="1"/>
  <c r="G70" i="5"/>
  <c r="N40" i="11" s="1"/>
  <c r="F70" i="5"/>
  <c r="M40" i="11" s="1"/>
  <c r="J43" i="5" l="1"/>
  <c r="Q31" i="11" s="1"/>
  <c r="H43" i="5"/>
  <c r="O31" i="11" s="1"/>
  <c r="I43" i="5"/>
  <c r="P31" i="11" s="1"/>
  <c r="G43" i="5"/>
  <c r="N31" i="11" s="1"/>
  <c r="M31" i="11"/>
  <c r="K13" i="5"/>
  <c r="J13" i="5"/>
  <c r="I13" i="5"/>
  <c r="H13" i="5"/>
  <c r="G13" i="5"/>
  <c r="CO25" i="12" l="1"/>
  <c r="CO25" i="14"/>
  <c r="CG25" i="12"/>
  <c r="CG25" i="14"/>
  <c r="CW25" i="12"/>
  <c r="CW25" i="14"/>
  <c r="CS25" i="14"/>
  <c r="CS25" i="12"/>
  <c r="CK25" i="14"/>
  <c r="CK25" i="12"/>
  <c r="AE15" i="11"/>
  <c r="AF15" i="11"/>
  <c r="AD15" i="11"/>
  <c r="AB15" i="11"/>
  <c r="AC15" i="11"/>
  <c r="AA8" i="11"/>
  <c r="AD8" i="11"/>
  <c r="W8" i="11"/>
</calcChain>
</file>

<file path=xl/sharedStrings.xml><?xml version="1.0" encoding="utf-8"?>
<sst xmlns="http://schemas.openxmlformats.org/spreadsheetml/2006/main" count="12284" uniqueCount="5921">
  <si>
    <t>年</t>
    <rPh sb="0" eb="1">
      <t>ネン</t>
    </rPh>
    <phoneticPr fontId="4"/>
  </si>
  <si>
    <t>日</t>
    <rPh sb="0" eb="1">
      <t>ヒ</t>
    </rPh>
    <phoneticPr fontId="4"/>
  </si>
  <si>
    <t>申請日</t>
    <rPh sb="0" eb="3">
      <t>シンセイビ</t>
    </rPh>
    <phoneticPr fontId="4"/>
  </si>
  <si>
    <t>項目</t>
    <rPh sb="0" eb="2">
      <t>コウモク</t>
    </rPh>
    <phoneticPr fontId="4"/>
  </si>
  <si>
    <t>No.</t>
  </si>
  <si>
    <t>No.</t>
    <phoneticPr fontId="4"/>
  </si>
  <si>
    <t>生年月日</t>
    <rPh sb="0" eb="4">
      <t>セイネンガッピ</t>
    </rPh>
    <phoneticPr fontId="4"/>
  </si>
  <si>
    <t>氏名</t>
    <rPh sb="0" eb="1">
      <t>シ</t>
    </rPh>
    <rPh sb="1" eb="2">
      <t>メイ</t>
    </rPh>
    <phoneticPr fontId="4"/>
  </si>
  <si>
    <t>宅建士登録番号</t>
    <rPh sb="0" eb="3">
      <t>タッケンシ</t>
    </rPh>
    <rPh sb="3" eb="7">
      <t>トウロクバンゴウ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</si>
  <si>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</si>
  <si>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</si>
  <si>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和暦</t>
    <rPh sb="0" eb="2">
      <t>ワレキ</t>
    </rPh>
    <phoneticPr fontId="4"/>
  </si>
  <si>
    <t>入力変換</t>
    <rPh sb="0" eb="2">
      <t>ニュウリョク</t>
    </rPh>
    <rPh sb="2" eb="4">
      <t>ヘンカン</t>
    </rPh>
    <phoneticPr fontId="4"/>
  </si>
  <si>
    <t>入力変換</t>
    <rPh sb="0" eb="2">
      <t>ニュウリョク</t>
    </rPh>
    <rPh sb="2" eb="4">
      <t>ヘンカン</t>
    </rPh>
    <phoneticPr fontId="4"/>
  </si>
  <si>
    <t>入力内容</t>
    <rPh sb="0" eb="2">
      <t>ニュウリョク</t>
    </rPh>
    <rPh sb="2" eb="4">
      <t>ナイヨウ</t>
    </rPh>
    <phoneticPr fontId="4"/>
  </si>
  <si>
    <t>１桁目</t>
    <rPh sb="1" eb="3">
      <t>ケタメ</t>
    </rPh>
    <phoneticPr fontId="4"/>
  </si>
  <si>
    <t>２桁目</t>
    <rPh sb="1" eb="3">
      <t>ケタメ</t>
    </rPh>
    <phoneticPr fontId="4"/>
  </si>
  <si>
    <t>３桁目</t>
    <rPh sb="1" eb="3">
      <t>ケタメ</t>
    </rPh>
    <phoneticPr fontId="4"/>
  </si>
  <si>
    <t>４桁目</t>
    <rPh sb="1" eb="3">
      <t>ケタメ</t>
    </rPh>
    <phoneticPr fontId="4"/>
  </si>
  <si>
    <t>５桁目</t>
    <rPh sb="1" eb="3">
      <t>ケタメ</t>
    </rPh>
    <phoneticPr fontId="4"/>
  </si>
  <si>
    <t>６桁目</t>
    <rPh sb="1" eb="3">
      <t>ケタメ</t>
    </rPh>
    <phoneticPr fontId="4"/>
  </si>
  <si>
    <t>入力例</t>
    <rPh sb="0" eb="2">
      <t>ニュウリョク</t>
    </rPh>
    <rPh sb="2" eb="3">
      <t>レイ</t>
    </rPh>
    <phoneticPr fontId="4"/>
  </si>
  <si>
    <t>登録番号</t>
    <rPh sb="0" eb="4">
      <t>トウロクバンゴウ</t>
    </rPh>
    <phoneticPr fontId="4"/>
  </si>
  <si>
    <t>入力例</t>
    <rPh sb="0" eb="3">
      <t>ニュウリョクレイ</t>
    </rPh>
    <phoneticPr fontId="4"/>
  </si>
  <si>
    <t>「12345」</t>
    <phoneticPr fontId="4"/>
  </si>
  <si>
    <t>No.</t>
    <phoneticPr fontId="4"/>
  </si>
  <si>
    <t>変更年月日</t>
    <rPh sb="2" eb="5">
      <t>ネンガッピ</t>
    </rPh>
    <phoneticPr fontId="4"/>
  </si>
  <si>
    <t>変更年月日</t>
    <phoneticPr fontId="4"/>
  </si>
  <si>
    <t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</si>
  <si>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</si>
  <si>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</si>
  <si>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</si>
  <si>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</si>
  <si>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</si>
  <si>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</si>
  <si>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</si>
  <si>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</si>
  <si>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</si>
  <si>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</si>
  <si>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</si>
  <si>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</si>
  <si>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</si>
  <si>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</si>
  <si>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</si>
  <si>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</si>
  <si>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</si>
  <si>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</si>
  <si>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</si>
  <si>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</si>
  <si>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</si>
  <si>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</si>
  <si>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</si>
  <si>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</si>
  <si>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</si>
  <si>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</si>
  <si>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</si>
  <si>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</si>
  <si>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</si>
  <si>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</si>
  <si>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</si>
  <si>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</si>
  <si>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</si>
  <si>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</si>
  <si>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</si>
  <si>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</si>
  <si>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</si>
  <si>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</si>
  <si>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</si>
  <si>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</si>
  <si>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</si>
  <si>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</si>
  <si>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</si>
  <si>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</si>
  <si>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</si>
  <si>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</si>
  <si>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</si>
  <si>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</si>
  <si>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</si>
  <si>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</si>
  <si>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</si>
  <si>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</si>
  <si>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</si>
  <si>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</si>
  <si>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</si>
  <si>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</si>
  <si>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</si>
  <si>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</si>
  <si>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</si>
  <si>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</si>
  <si>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</si>
  <si>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</si>
  <si>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</si>
  <si>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</si>
  <si>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</si>
  <si>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</si>
  <si>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</si>
  <si>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</si>
  <si>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</si>
  <si>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</si>
  <si>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</si>
  <si>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</si>
  <si>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</si>
  <si>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</si>
  <si>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</si>
  <si>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</si>
  <si>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</si>
  <si>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</si>
  <si>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</si>
  <si>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</si>
  <si>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</si>
  <si>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</si>
  <si>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</si>
  <si>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</si>
  <si>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</si>
  <si>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</si>
  <si>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</si>
  <si>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</si>
  <si>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</si>
  <si>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</si>
  <si>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</si>
  <si>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</si>
  <si>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4"/>
  </si>
  <si>
    <t>プルダウンから選択</t>
    <rPh sb="7" eb="9">
      <t>センタク</t>
    </rPh>
    <phoneticPr fontId="4"/>
  </si>
  <si>
    <t>北海道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</si>
  <si>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</si>
  <si>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</si>
  <si>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</si>
  <si>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</si>
  <si>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</si>
  <si>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</si>
  <si>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</si>
  <si>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</si>
  <si>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</si>
  <si>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</si>
  <si>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</si>
  <si>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</si>
  <si>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</si>
  <si>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</si>
  <si>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</si>
  <si>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</si>
  <si>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</si>
  <si>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</si>
  <si>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</si>
  <si>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</si>
  <si>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</si>
  <si>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</si>
  <si>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</si>
  <si>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</si>
  <si>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</si>
  <si>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</si>
  <si>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</si>
  <si>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</si>
  <si>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</si>
  <si>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</si>
  <si>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</si>
  <si>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</si>
  <si>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</si>
  <si>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</si>
  <si>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</si>
  <si>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</si>
  <si>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</si>
  <si>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</si>
  <si>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</si>
  <si>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</si>
  <si>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</si>
  <si>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</si>
  <si>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</si>
  <si>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</si>
  <si>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</si>
  <si>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</si>
  <si>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</si>
  <si>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</si>
  <si>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</si>
  <si>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</si>
  <si>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</si>
  <si>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</si>
  <si>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</si>
  <si>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</si>
  <si>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</si>
  <si>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</si>
  <si>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</si>
  <si>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</si>
  <si>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</si>
  <si>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</si>
  <si>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</si>
  <si>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</si>
  <si>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</si>
  <si>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</si>
  <si>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</si>
  <si>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</si>
  <si>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</si>
  <si>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</si>
  <si>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</si>
  <si>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</si>
  <si>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</si>
  <si>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</si>
  <si>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</si>
  <si>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</si>
  <si>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</si>
  <si>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</si>
  <si>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</si>
  <si>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</si>
  <si>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</si>
  <si>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</si>
  <si>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</si>
  <si>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</si>
  <si>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</si>
  <si>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</si>
  <si>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</si>
  <si>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</si>
  <si>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</si>
  <si>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</si>
  <si>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</si>
  <si>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</si>
  <si>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</si>
  <si>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</si>
  <si>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</si>
  <si>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</si>
  <si>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</si>
  <si>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</si>
  <si>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</si>
  <si>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</si>
  <si>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</si>
  <si>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</si>
  <si>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</si>
  <si>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</si>
  <si>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</si>
  <si>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</si>
  <si>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</si>
  <si>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</si>
  <si>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</si>
  <si>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</si>
  <si>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</si>
  <si>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</si>
  <si>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</si>
  <si>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</si>
  <si>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</si>
  <si>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</si>
  <si>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</si>
  <si>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</si>
  <si>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</si>
  <si>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</si>
  <si>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</si>
  <si>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</si>
  <si>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</si>
  <si>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</si>
  <si>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</si>
  <si>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</si>
  <si>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</si>
  <si>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</si>
  <si>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</si>
  <si>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</si>
  <si>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</si>
  <si>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</si>
  <si>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</si>
  <si>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</si>
  <si>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</si>
  <si>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</si>
  <si>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</si>
  <si>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</si>
  <si>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</si>
  <si>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</si>
  <si>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</si>
  <si>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</si>
  <si>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</si>
  <si>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</si>
  <si>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</si>
  <si>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</si>
  <si>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</si>
  <si>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</si>
  <si>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</si>
  <si>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</si>
  <si>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</si>
  <si>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</si>
  <si>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</si>
  <si>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</si>
  <si>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</si>
  <si>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</si>
  <si>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</si>
  <si>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</si>
  <si>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</si>
  <si>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</si>
  <si>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</si>
  <si>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</si>
  <si>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</si>
  <si>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</si>
  <si>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</si>
  <si>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</si>
  <si>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</si>
  <si>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</si>
  <si>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</si>
  <si>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</si>
  <si>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</si>
  <si>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</si>
  <si>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</si>
  <si>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</si>
  <si>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</si>
  <si>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</si>
  <si>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</si>
  <si>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</si>
  <si>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</si>
  <si>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</si>
  <si>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</si>
  <si>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</si>
  <si>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</si>
  <si>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</si>
  <si>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</si>
  <si>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</si>
  <si>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</si>
  <si>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</si>
  <si>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</si>
  <si>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</si>
  <si>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</si>
  <si>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</si>
  <si>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</si>
  <si>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</si>
  <si>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</si>
  <si>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</si>
  <si>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</si>
  <si>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</si>
  <si>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</si>
  <si>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</si>
  <si>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</si>
  <si>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</si>
  <si>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</si>
  <si>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</si>
  <si>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</si>
  <si>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</si>
  <si>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</si>
  <si>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</si>
  <si>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</si>
  <si>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</si>
  <si>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</si>
  <si>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</si>
  <si>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</si>
  <si>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</si>
  <si>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</si>
  <si>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</si>
  <si>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</si>
  <si>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</si>
  <si>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</si>
  <si>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</si>
  <si>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</si>
  <si>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</si>
  <si>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</si>
  <si>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</si>
  <si>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</si>
  <si>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</si>
  <si>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</si>
  <si>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</si>
  <si>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</si>
  <si>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</si>
  <si>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</si>
  <si>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</si>
  <si>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</si>
  <si>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</si>
  <si>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</si>
  <si>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</si>
  <si>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</si>
  <si>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</si>
  <si>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</si>
  <si>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</si>
  <si>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</si>
  <si>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</si>
  <si>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</si>
  <si>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</si>
  <si>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</si>
  <si>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</si>
  <si>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</si>
  <si>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</si>
  <si>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</si>
  <si>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</si>
  <si>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</si>
  <si>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</si>
  <si>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</si>
  <si>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</si>
  <si>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</si>
  <si>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</si>
  <si>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</si>
  <si>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</si>
  <si>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</si>
  <si>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</si>
  <si>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</si>
  <si>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</si>
  <si>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</si>
  <si>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</si>
  <si>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</si>
  <si>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</si>
  <si>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</si>
  <si>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</si>
  <si>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</si>
  <si>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</si>
  <si>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</si>
  <si>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</si>
  <si>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</si>
  <si>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</si>
  <si>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</si>
  <si>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</si>
  <si>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</si>
  <si>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</si>
  <si>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</si>
  <si>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</si>
  <si>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</si>
  <si>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</si>
  <si>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</si>
  <si>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</si>
  <si>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</si>
  <si>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</si>
  <si>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</si>
  <si>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</si>
  <si>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</si>
  <si>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</si>
  <si>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</si>
  <si>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</si>
  <si>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</si>
  <si>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</si>
  <si>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</si>
  <si>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</si>
  <si>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</si>
  <si>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</si>
  <si>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</si>
  <si>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</si>
  <si>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</si>
  <si>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</si>
  <si>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</si>
  <si>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</si>
  <si>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</si>
  <si>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</si>
  <si>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</si>
  <si>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</si>
  <si>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</si>
  <si>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</si>
  <si>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</si>
  <si>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</si>
  <si>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</si>
  <si>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</si>
  <si>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</si>
  <si>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</si>
  <si>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</si>
  <si>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</si>
  <si>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</si>
  <si>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</si>
  <si>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</si>
  <si>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</si>
  <si>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</si>
  <si>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</si>
  <si>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</si>
  <si>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</si>
  <si>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</si>
  <si>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</si>
  <si>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</si>
  <si>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</si>
  <si>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</si>
  <si>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</si>
  <si>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</si>
  <si>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</si>
  <si>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</si>
  <si>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</si>
  <si>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</si>
  <si>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</si>
  <si>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</si>
  <si>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</si>
  <si>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</si>
  <si>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</si>
  <si>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</si>
  <si>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</si>
  <si>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</si>
  <si>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</si>
  <si>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</si>
  <si>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</si>
  <si>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</si>
  <si>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</si>
  <si>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</si>
  <si>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  <phoneticPr fontId="4"/>
  </si>
  <si>
    <t>016926</t>
  </si>
  <si>
    <t>中標津町</t>
  </si>
  <si>
    <t>016934</t>
  </si>
  <si>
    <t>標津町</t>
  </si>
  <si>
    <t>016942</t>
  </si>
  <si>
    <t>羅臼町</t>
  </si>
  <si>
    <t>016951</t>
    <phoneticPr fontId="4"/>
  </si>
  <si>
    <t>色丹村</t>
    <rPh sb="0" eb="3">
      <t>シコタンムラ</t>
    </rPh>
    <phoneticPr fontId="4"/>
  </si>
  <si>
    <t>016969</t>
    <phoneticPr fontId="4"/>
  </si>
  <si>
    <t>泊村</t>
    <rPh sb="0" eb="2">
      <t>トマリムラ</t>
    </rPh>
    <phoneticPr fontId="4"/>
  </si>
  <si>
    <t>016977</t>
    <phoneticPr fontId="4"/>
  </si>
  <si>
    <t>留夜別村</t>
    <phoneticPr fontId="4"/>
  </si>
  <si>
    <t>016985</t>
    <phoneticPr fontId="4"/>
  </si>
  <si>
    <t>留別村</t>
    <phoneticPr fontId="4"/>
  </si>
  <si>
    <t>016993</t>
    <phoneticPr fontId="4"/>
  </si>
  <si>
    <t>紗那村</t>
    <phoneticPr fontId="4"/>
  </si>
  <si>
    <t>017001</t>
    <phoneticPr fontId="4"/>
  </si>
  <si>
    <t>蘂取村</t>
    <phoneticPr fontId="4"/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</si>
  <si>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</si>
  <si>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</si>
  <si>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</si>
  <si>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</si>
  <si>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</si>
  <si>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</si>
  <si>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</si>
  <si>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</si>
  <si>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</si>
  <si>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</si>
  <si>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</si>
  <si>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</si>
  <si>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</si>
  <si>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</si>
  <si>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</si>
  <si>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</si>
  <si>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</si>
  <si>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</si>
  <si>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</si>
  <si>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</si>
  <si>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</si>
  <si>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</si>
  <si>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</si>
  <si>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</si>
  <si>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</si>
  <si>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</si>
  <si>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</si>
  <si>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</si>
  <si>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</si>
  <si>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</si>
  <si>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</si>
  <si>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</si>
  <si>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</si>
  <si>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</si>
  <si>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</si>
  <si>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</si>
  <si>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</si>
  <si>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</si>
  <si>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</si>
  <si>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</si>
  <si>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</si>
  <si>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</si>
  <si>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</si>
  <si>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</si>
  <si>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</si>
  <si>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</si>
  <si>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</si>
  <si>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</si>
  <si>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</si>
  <si>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</si>
  <si>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</si>
  <si>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</si>
  <si>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</si>
  <si>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</si>
  <si>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</si>
  <si>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</si>
  <si>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</si>
  <si>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</si>
  <si>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</si>
  <si>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</si>
  <si>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</si>
  <si>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</si>
  <si>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</si>
  <si>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</si>
  <si>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</si>
  <si>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</si>
  <si>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</si>
  <si>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</si>
  <si>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</si>
  <si>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</si>
  <si>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</si>
  <si>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</si>
  <si>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</si>
  <si>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</si>
  <si>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</si>
  <si>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</si>
  <si>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</si>
  <si>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</si>
  <si>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</si>
  <si>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</si>
  <si>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</si>
  <si>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</si>
  <si>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</si>
  <si>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</si>
  <si>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</si>
  <si>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</si>
  <si>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</si>
  <si>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</si>
  <si>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</si>
  <si>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</si>
  <si>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</si>
  <si>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</si>
  <si>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</si>
  <si>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</si>
  <si>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</si>
  <si>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</si>
  <si>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</si>
  <si>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</si>
  <si>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</si>
  <si>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</si>
  <si>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</si>
  <si>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</si>
  <si>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</si>
  <si>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</si>
  <si>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</si>
  <si>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</si>
  <si>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  <phoneticPr fontId="4"/>
  </si>
  <si>
    <t>滝沢市</t>
    <rPh sb="2" eb="3">
      <t>シ</t>
    </rPh>
    <phoneticPr fontId="4"/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</si>
  <si>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</si>
  <si>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</si>
  <si>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</si>
  <si>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</si>
  <si>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</si>
  <si>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</si>
  <si>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</si>
  <si>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</si>
  <si>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</si>
  <si>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</si>
  <si>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</si>
  <si>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</si>
  <si>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</si>
  <si>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</si>
  <si>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</si>
  <si>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</si>
  <si>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</si>
  <si>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</si>
  <si>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</si>
  <si>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</si>
  <si>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</si>
  <si>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</si>
  <si>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</si>
  <si>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</si>
  <si>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</si>
  <si>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</si>
  <si>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</si>
  <si>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</si>
  <si>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</si>
  <si>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</si>
  <si>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</si>
  <si>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</si>
  <si>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</si>
  <si>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</si>
  <si>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</si>
  <si>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</si>
  <si>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</si>
  <si>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</si>
  <si>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</si>
  <si>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</si>
  <si>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</si>
  <si>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</si>
  <si>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</si>
  <si>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</si>
  <si>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</si>
  <si>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</si>
  <si>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</si>
  <si>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</si>
  <si>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</si>
  <si>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</si>
  <si>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</si>
  <si>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</si>
  <si>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</si>
  <si>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</si>
  <si>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</si>
  <si>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</si>
  <si>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</si>
  <si>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</si>
  <si>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</si>
  <si>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</si>
  <si>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</si>
  <si>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</si>
  <si>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  <phoneticPr fontId="4"/>
  </si>
  <si>
    <t>富谷市</t>
    <rPh sb="2" eb="3">
      <t>シ</t>
    </rPh>
    <phoneticPr fontId="4"/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</si>
  <si>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</si>
  <si>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</si>
  <si>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</si>
  <si>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</si>
  <si>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</si>
  <si>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</si>
  <si>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</si>
  <si>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</si>
  <si>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</si>
  <si>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</si>
  <si>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</si>
  <si>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</si>
  <si>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</si>
  <si>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</si>
  <si>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</si>
  <si>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</si>
  <si>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</si>
  <si>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</si>
  <si>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</si>
  <si>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</si>
  <si>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</si>
  <si>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</si>
  <si>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</si>
  <si>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</si>
  <si>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</si>
  <si>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</si>
  <si>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</si>
  <si>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</si>
  <si>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</si>
  <si>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</si>
  <si>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</si>
  <si>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</si>
  <si>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</si>
  <si>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</si>
  <si>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</si>
  <si>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</si>
  <si>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</si>
  <si>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</si>
  <si>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</si>
  <si>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</si>
  <si>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</si>
  <si>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</si>
  <si>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</si>
  <si>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</si>
  <si>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</si>
  <si>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</si>
  <si>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</si>
  <si>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</si>
  <si>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</si>
  <si>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</si>
  <si>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</si>
  <si>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</si>
  <si>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</si>
  <si>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</si>
  <si>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</si>
  <si>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</si>
  <si>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</si>
  <si>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</si>
  <si>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</si>
  <si>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</si>
  <si>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</si>
  <si>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</si>
  <si>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</si>
  <si>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</si>
  <si>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</si>
  <si>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</si>
  <si>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</si>
  <si>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</si>
  <si>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</si>
  <si>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</si>
  <si>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</si>
  <si>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</si>
  <si>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</si>
  <si>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</si>
  <si>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</si>
  <si>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</si>
  <si>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</si>
  <si>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</si>
  <si>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</si>
  <si>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</si>
  <si>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</si>
  <si>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</si>
  <si>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</si>
  <si>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</si>
  <si>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</si>
  <si>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</si>
  <si>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</si>
  <si>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</si>
  <si>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</si>
  <si>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</si>
  <si>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</si>
  <si>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</si>
  <si>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</si>
  <si>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</si>
  <si>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</si>
  <si>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</si>
  <si>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</si>
  <si>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</si>
  <si>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</si>
  <si>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</si>
  <si>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</si>
  <si>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</si>
  <si>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</si>
  <si>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</si>
  <si>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</si>
  <si>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</si>
  <si>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</si>
  <si>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</si>
  <si>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</si>
  <si>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</si>
  <si>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</si>
  <si>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</si>
  <si>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</si>
  <si>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</si>
  <si>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</si>
  <si>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</si>
  <si>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</si>
  <si>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</si>
  <si>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</si>
  <si>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</si>
  <si>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</si>
  <si>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</si>
  <si>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</si>
  <si>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</si>
  <si>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</si>
  <si>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</si>
  <si>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</si>
  <si>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</si>
  <si>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</si>
  <si>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</si>
  <si>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</si>
  <si>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</si>
  <si>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</si>
  <si>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</si>
  <si>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</si>
  <si>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</si>
  <si>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</si>
  <si>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</si>
  <si>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</si>
  <si>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</si>
  <si>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</si>
  <si>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</si>
  <si>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</si>
  <si>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</si>
  <si>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</si>
  <si>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</si>
  <si>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</si>
  <si>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</si>
  <si>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</si>
  <si>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</si>
  <si>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</si>
  <si>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</si>
  <si>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</si>
  <si>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</si>
  <si>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</si>
  <si>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</si>
  <si>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</si>
  <si>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</si>
  <si>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</si>
  <si>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</si>
  <si>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</si>
  <si>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</si>
  <si>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</si>
  <si>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</si>
  <si>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</si>
  <si>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</si>
  <si>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</si>
  <si>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</si>
  <si>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</si>
  <si>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</si>
  <si>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</si>
  <si>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</si>
  <si>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</si>
  <si>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</si>
  <si>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</si>
  <si>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</si>
  <si>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</si>
  <si>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</si>
  <si>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</si>
  <si>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</si>
  <si>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</si>
  <si>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</si>
  <si>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</si>
  <si>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</si>
  <si>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</si>
  <si>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</si>
  <si>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</si>
  <si>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</si>
  <si>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</si>
  <si>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</si>
  <si>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</si>
  <si>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</si>
  <si>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</si>
  <si>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</si>
  <si>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</si>
  <si>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</si>
  <si>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</si>
  <si>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</si>
  <si>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</si>
  <si>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</si>
  <si>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</si>
  <si>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</si>
  <si>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</si>
  <si>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</si>
  <si>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</si>
  <si>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</si>
  <si>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</si>
  <si>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</si>
  <si>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</si>
  <si>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</si>
  <si>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</si>
  <si>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</si>
  <si>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</si>
  <si>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</si>
  <si>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</si>
  <si>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</si>
  <si>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</si>
  <si>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</si>
  <si>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</si>
  <si>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</si>
  <si>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</si>
  <si>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</si>
  <si>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</si>
  <si>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</si>
  <si>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</si>
  <si>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</si>
  <si>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</si>
  <si>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</si>
  <si>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</si>
  <si>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</si>
  <si>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</si>
  <si>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</si>
  <si>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</si>
  <si>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</si>
  <si>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</si>
  <si>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</si>
  <si>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</si>
  <si>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</si>
  <si>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</si>
  <si>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</si>
  <si>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</si>
  <si>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</si>
  <si>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</si>
  <si>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</si>
  <si>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</si>
  <si>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</si>
  <si>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</si>
  <si>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</si>
  <si>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</si>
  <si>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</si>
  <si>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</si>
  <si>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</si>
  <si>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</si>
  <si>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</si>
  <si>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</si>
  <si>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</si>
  <si>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</si>
  <si>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</si>
  <si>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</si>
  <si>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</si>
  <si>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</si>
  <si>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</si>
  <si>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</si>
  <si>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</si>
  <si>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</si>
  <si>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</si>
  <si>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</si>
  <si>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</si>
  <si>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</si>
  <si>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</si>
  <si>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</si>
  <si>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</si>
  <si>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</si>
  <si>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</si>
  <si>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</si>
  <si>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</si>
  <si>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</si>
  <si>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</si>
  <si>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</si>
  <si>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</si>
  <si>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</si>
  <si>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</si>
  <si>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</si>
  <si>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</si>
  <si>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</si>
  <si>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</si>
  <si>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</si>
  <si>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</si>
  <si>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</si>
  <si>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</si>
  <si>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</si>
  <si>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</si>
  <si>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</si>
  <si>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</si>
  <si>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</si>
  <si>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</si>
  <si>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</si>
  <si>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</si>
  <si>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</si>
  <si>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</si>
  <si>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</si>
  <si>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</si>
  <si>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</si>
  <si>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</si>
  <si>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</si>
  <si>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</si>
  <si>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</si>
  <si>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</si>
  <si>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</si>
  <si>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</si>
  <si>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</si>
  <si>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</si>
  <si>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</si>
  <si>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</si>
  <si>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</si>
  <si>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</si>
  <si>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</si>
  <si>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</si>
  <si>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</si>
  <si>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</si>
  <si>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</si>
  <si>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</si>
  <si>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</si>
  <si>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</si>
  <si>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</si>
  <si>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</si>
  <si>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</si>
  <si>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</si>
  <si>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</si>
  <si>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</si>
  <si>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</si>
  <si>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</si>
  <si>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</si>
  <si>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</si>
  <si>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</si>
  <si>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</si>
  <si>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</si>
  <si>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</si>
  <si>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</si>
  <si>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</si>
  <si>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</si>
  <si>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</si>
  <si>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</si>
  <si>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</si>
  <si>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</si>
  <si>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</si>
  <si>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</si>
  <si>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</si>
  <si>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</si>
  <si>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</si>
  <si>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</si>
  <si>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</si>
  <si>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</si>
  <si>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</si>
  <si>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</si>
  <si>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</si>
  <si>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</si>
  <si>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</si>
  <si>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</si>
  <si>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</si>
  <si>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</si>
  <si>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</si>
  <si>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</si>
  <si>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</si>
  <si>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</si>
  <si>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</si>
  <si>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</si>
  <si>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</si>
  <si>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</si>
  <si>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</si>
  <si>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</si>
  <si>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</si>
  <si>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</si>
  <si>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</si>
  <si>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</si>
  <si>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</si>
  <si>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</si>
  <si>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</si>
  <si>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</si>
  <si>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</si>
  <si>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</si>
  <si>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</si>
  <si>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</si>
  <si>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</si>
  <si>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</si>
  <si>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</si>
  <si>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</si>
  <si>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</si>
  <si>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</si>
  <si>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</si>
  <si>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</si>
  <si>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</si>
  <si>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</si>
  <si>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</si>
  <si>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</si>
  <si>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</si>
  <si>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</si>
  <si>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</si>
  <si>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</si>
  <si>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</si>
  <si>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</si>
  <si>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</si>
  <si>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</si>
  <si>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</si>
  <si>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</si>
  <si>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</si>
  <si>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</si>
  <si>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</si>
  <si>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</si>
  <si>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</si>
  <si>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</si>
  <si>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</si>
  <si>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</si>
  <si>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</si>
  <si>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</si>
  <si>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</si>
  <si>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</si>
  <si>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</si>
  <si>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</si>
  <si>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</si>
  <si>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</si>
  <si>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</si>
  <si>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</si>
  <si>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</si>
  <si>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</si>
  <si>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</si>
  <si>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</si>
  <si>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</si>
  <si>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</si>
  <si>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</si>
  <si>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</si>
  <si>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</si>
  <si>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</si>
  <si>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</si>
  <si>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</si>
  <si>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</si>
  <si>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</si>
  <si>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</si>
  <si>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</si>
  <si>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</si>
  <si>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</si>
  <si>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</si>
  <si>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</si>
  <si>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</si>
  <si>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</si>
  <si>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</si>
  <si>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</si>
  <si>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</si>
  <si>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</si>
  <si>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</si>
  <si>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</si>
  <si>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</si>
  <si>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</si>
  <si>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</si>
  <si>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</si>
  <si>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</si>
  <si>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</si>
  <si>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</si>
  <si>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</si>
  <si>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</si>
  <si>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</si>
  <si>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</si>
  <si>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</si>
  <si>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</si>
  <si>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</si>
  <si>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</si>
  <si>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</si>
  <si>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</si>
  <si>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</si>
  <si>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</si>
  <si>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</si>
  <si>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</si>
  <si>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</si>
  <si>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</si>
  <si>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</si>
  <si>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</si>
  <si>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</si>
  <si>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</si>
  <si>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</si>
  <si>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</si>
  <si>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</si>
  <si>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</si>
  <si>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</si>
  <si>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</si>
  <si>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</si>
  <si>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埼玉県</t>
    <phoneticPr fontId="4"/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</si>
  <si>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</si>
  <si>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</si>
  <si>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</si>
  <si>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</si>
  <si>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</si>
  <si>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</si>
  <si>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</si>
  <si>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</si>
  <si>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</si>
  <si>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</si>
  <si>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</si>
  <si>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</si>
  <si>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</si>
  <si>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</si>
  <si>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</si>
  <si>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</si>
  <si>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</si>
  <si>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</si>
  <si>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</si>
  <si>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</si>
  <si>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</si>
  <si>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</si>
  <si>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</si>
  <si>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</si>
  <si>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</si>
  <si>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</si>
  <si>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</si>
  <si>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</si>
  <si>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</si>
  <si>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</si>
  <si>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</si>
  <si>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</si>
  <si>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</si>
  <si>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</si>
  <si>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</si>
  <si>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</si>
  <si>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</si>
  <si>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</si>
  <si>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</si>
  <si>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</si>
  <si>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</si>
  <si>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</si>
  <si>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</si>
  <si>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</si>
  <si>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</si>
  <si>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</si>
  <si>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</si>
  <si>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</si>
  <si>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</si>
  <si>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</si>
  <si>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</si>
  <si>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</si>
  <si>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</si>
  <si>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</si>
  <si>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</si>
  <si>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</si>
  <si>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</si>
  <si>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</si>
  <si>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</si>
  <si>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</si>
  <si>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</si>
  <si>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</si>
  <si>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</si>
  <si>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</si>
  <si>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</si>
  <si>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</si>
  <si>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</si>
  <si>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</si>
  <si>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</si>
  <si>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</si>
  <si>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</si>
  <si>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</si>
  <si>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</si>
  <si>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</si>
  <si>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</si>
  <si>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</si>
  <si>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  <phoneticPr fontId="4"/>
  </si>
  <si>
    <t>白岡市</t>
    <rPh sb="0" eb="2">
      <t>シラオカ</t>
    </rPh>
    <rPh sb="2" eb="3">
      <t>シ</t>
    </rPh>
    <phoneticPr fontId="4"/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</si>
  <si>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</si>
  <si>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</si>
  <si>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</si>
  <si>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</si>
  <si>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</si>
  <si>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</si>
  <si>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</si>
  <si>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</si>
  <si>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</si>
  <si>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</si>
  <si>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</si>
  <si>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</si>
  <si>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</si>
  <si>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</si>
  <si>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</si>
  <si>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</si>
  <si>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</si>
  <si>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</si>
  <si>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</si>
  <si>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</si>
  <si>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</si>
  <si>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</si>
  <si>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</si>
  <si>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</si>
  <si>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</si>
  <si>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</si>
  <si>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</si>
  <si>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</si>
  <si>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</si>
  <si>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</si>
  <si>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</si>
  <si>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</si>
  <si>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</si>
  <si>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</si>
  <si>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</si>
  <si>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</si>
  <si>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</si>
  <si>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</si>
  <si>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</si>
  <si>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</si>
  <si>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</si>
  <si>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</si>
  <si>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</si>
  <si>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</si>
  <si>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</si>
  <si>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</si>
  <si>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</si>
  <si>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</si>
  <si>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</si>
  <si>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</si>
  <si>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</si>
  <si>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</si>
  <si>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</si>
  <si>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</si>
  <si>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</si>
  <si>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</si>
  <si>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</si>
  <si>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</si>
  <si>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</si>
  <si>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</si>
  <si>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</si>
  <si>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</si>
  <si>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</si>
  <si>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</si>
  <si>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</si>
  <si>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</si>
  <si>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</si>
  <si>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</si>
  <si>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</si>
  <si>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</si>
  <si>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</si>
  <si>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</si>
  <si>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</si>
  <si>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</si>
  <si>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</si>
  <si>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</si>
  <si>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</si>
  <si>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</si>
  <si>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</si>
  <si>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</si>
  <si>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</si>
  <si>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</si>
  <si>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</si>
  <si>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</si>
  <si>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</si>
  <si>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</si>
  <si>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</si>
  <si>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</si>
  <si>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</si>
  <si>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</si>
  <si>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</si>
  <si>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</si>
  <si>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</si>
  <si>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</si>
  <si>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</si>
  <si>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</si>
  <si>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</si>
  <si>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</si>
  <si>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</si>
  <si>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</si>
  <si>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</si>
  <si>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</si>
  <si>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</si>
  <si>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</si>
  <si>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</si>
  <si>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</si>
  <si>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</si>
  <si>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</si>
  <si>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</si>
  <si>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</si>
  <si>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</si>
  <si>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</si>
  <si>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</si>
  <si>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</si>
  <si>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</si>
  <si>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  <phoneticPr fontId="4"/>
  </si>
  <si>
    <t>大網白里市</t>
    <rPh sb="4" eb="5">
      <t>シ</t>
    </rPh>
    <phoneticPr fontId="4"/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</si>
  <si>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</si>
  <si>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</si>
  <si>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</si>
  <si>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</si>
  <si>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</si>
  <si>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</si>
  <si>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</si>
  <si>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</si>
  <si>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</si>
  <si>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</si>
  <si>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</si>
  <si>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</si>
  <si>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</si>
  <si>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</si>
  <si>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</si>
  <si>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</si>
  <si>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</si>
  <si>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</si>
  <si>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</si>
  <si>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</si>
  <si>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</si>
  <si>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</si>
  <si>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</si>
  <si>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</si>
  <si>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</si>
  <si>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</si>
  <si>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</si>
  <si>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</si>
  <si>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</si>
  <si>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</si>
  <si>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</si>
  <si>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</si>
  <si>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</si>
  <si>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</si>
  <si>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</si>
  <si>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</si>
  <si>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</si>
  <si>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</si>
  <si>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</si>
  <si>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</si>
  <si>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</si>
  <si>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</si>
  <si>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</si>
  <si>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</si>
  <si>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</si>
  <si>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</si>
  <si>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</si>
  <si>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</si>
  <si>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</si>
  <si>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</si>
  <si>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</si>
  <si>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</si>
  <si>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</si>
  <si>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</si>
  <si>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</si>
  <si>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</si>
  <si>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</si>
  <si>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</si>
  <si>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</si>
  <si>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</si>
  <si>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</si>
  <si>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</si>
  <si>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</si>
  <si>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</si>
  <si>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</si>
  <si>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</si>
  <si>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</si>
  <si>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</si>
  <si>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</si>
  <si>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</si>
  <si>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</si>
  <si>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</si>
  <si>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</si>
  <si>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</si>
  <si>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</si>
  <si>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</si>
  <si>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</si>
  <si>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</si>
  <si>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</si>
  <si>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</si>
  <si>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</si>
  <si>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</si>
  <si>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</si>
  <si>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</si>
  <si>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</si>
  <si>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</si>
  <si>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</si>
  <si>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</si>
  <si>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</si>
  <si>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</si>
  <si>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</si>
  <si>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</si>
  <si>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</si>
  <si>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</si>
  <si>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</si>
  <si>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</si>
  <si>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</si>
  <si>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</si>
  <si>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</si>
  <si>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</si>
  <si>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</si>
  <si>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</si>
  <si>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</si>
  <si>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</si>
  <si>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</si>
  <si>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</si>
  <si>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</si>
  <si>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</si>
  <si>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</si>
  <si>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</si>
  <si>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</si>
  <si>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</si>
  <si>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</si>
  <si>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</si>
  <si>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</si>
  <si>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</si>
  <si>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</si>
  <si>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</si>
  <si>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</si>
  <si>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</si>
  <si>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</si>
  <si>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</si>
  <si>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</si>
  <si>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</si>
  <si>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</si>
  <si>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</si>
  <si>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</si>
  <si>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</si>
  <si>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</si>
  <si>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</si>
  <si>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</si>
  <si>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</si>
  <si>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</si>
  <si>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</si>
  <si>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</si>
  <si>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</si>
  <si>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</si>
  <si>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</si>
  <si>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</si>
  <si>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</si>
  <si>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</si>
  <si>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</si>
  <si>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</si>
  <si>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</si>
  <si>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</si>
  <si>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</si>
  <si>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</si>
  <si>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</si>
  <si>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</si>
  <si>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</si>
  <si>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</si>
  <si>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</si>
  <si>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</si>
  <si>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</si>
  <si>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</si>
  <si>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</si>
  <si>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</si>
  <si>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</si>
  <si>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</si>
  <si>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</si>
  <si>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</si>
  <si>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</si>
  <si>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</si>
  <si>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</si>
  <si>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</si>
  <si>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</si>
  <si>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</si>
  <si>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</si>
  <si>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</si>
  <si>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</si>
  <si>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</si>
  <si>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</si>
  <si>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</si>
  <si>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</si>
  <si>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</si>
  <si>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</si>
  <si>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</si>
  <si>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</si>
  <si>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</si>
  <si>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</si>
  <si>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</si>
  <si>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</si>
  <si>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</si>
  <si>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</si>
  <si>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</si>
  <si>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</si>
  <si>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</si>
  <si>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</si>
  <si>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</si>
  <si>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</si>
  <si>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</si>
  <si>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</si>
  <si>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</si>
  <si>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</si>
  <si>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</si>
  <si>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</si>
  <si>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</si>
  <si>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</si>
  <si>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</si>
  <si>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</si>
  <si>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</si>
  <si>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</si>
  <si>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</si>
  <si>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</si>
  <si>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</si>
  <si>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</si>
  <si>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</si>
  <si>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</si>
  <si>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</si>
  <si>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</si>
  <si>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</si>
  <si>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</si>
  <si>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</si>
  <si>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</si>
  <si>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</si>
  <si>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</si>
  <si>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</si>
  <si>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</si>
  <si>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</si>
  <si>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</si>
  <si>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</si>
  <si>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</si>
  <si>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</si>
  <si>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</si>
  <si>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</si>
  <si>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</si>
  <si>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</si>
  <si>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</si>
  <si>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</si>
  <si>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</si>
  <si>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</si>
  <si>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</si>
  <si>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</si>
  <si>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</si>
  <si>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</si>
  <si>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</si>
  <si>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</si>
  <si>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</si>
  <si>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</si>
  <si>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</si>
  <si>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</si>
  <si>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</si>
  <si>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</si>
  <si>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</si>
  <si>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</si>
  <si>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</si>
  <si>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</si>
  <si>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</si>
  <si>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</si>
  <si>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</si>
  <si>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</si>
  <si>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</si>
  <si>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</si>
  <si>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</si>
  <si>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</si>
  <si>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</si>
  <si>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</si>
  <si>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</si>
  <si>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</si>
  <si>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</si>
  <si>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</si>
  <si>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</si>
  <si>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</si>
  <si>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</si>
  <si>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</si>
  <si>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</si>
  <si>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</si>
  <si>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</si>
  <si>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</si>
  <si>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</si>
  <si>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</si>
  <si>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</si>
  <si>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</si>
  <si>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</si>
  <si>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</si>
  <si>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</si>
  <si>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</si>
  <si>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</si>
  <si>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</si>
  <si>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</si>
  <si>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</si>
  <si>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</si>
  <si>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</si>
  <si>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</si>
  <si>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</si>
  <si>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</si>
  <si>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</si>
  <si>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</si>
  <si>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</si>
  <si>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</si>
  <si>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</si>
  <si>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</si>
  <si>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</si>
  <si>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</si>
  <si>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</si>
  <si>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</si>
  <si>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</si>
  <si>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</si>
  <si>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</si>
  <si>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</si>
  <si>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</si>
  <si>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</si>
  <si>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</si>
  <si>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</si>
  <si>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</si>
  <si>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</si>
  <si>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</si>
  <si>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</si>
  <si>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</si>
  <si>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</si>
  <si>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</si>
  <si>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</si>
  <si>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</si>
  <si>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</si>
  <si>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</si>
  <si>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</si>
  <si>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</si>
  <si>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</si>
  <si>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</si>
  <si>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</si>
  <si>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</si>
  <si>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</si>
  <si>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</si>
  <si>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</si>
  <si>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</si>
  <si>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</si>
  <si>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</si>
  <si>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</si>
  <si>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</si>
  <si>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</si>
  <si>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</si>
  <si>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</si>
  <si>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</si>
  <si>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</si>
  <si>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</si>
  <si>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</si>
  <si>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</si>
  <si>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</si>
  <si>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</si>
  <si>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</si>
  <si>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</si>
  <si>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</si>
  <si>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</si>
  <si>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</si>
  <si>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</si>
  <si>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</si>
  <si>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</si>
  <si>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</si>
  <si>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</si>
  <si>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</si>
  <si>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</si>
  <si>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</si>
  <si>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</si>
  <si>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</si>
  <si>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</si>
  <si>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</si>
  <si>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</si>
  <si>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</si>
  <si>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</si>
  <si>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</si>
  <si>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</si>
  <si>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</si>
  <si>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</si>
  <si>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</si>
  <si>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</si>
  <si>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</si>
  <si>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</si>
  <si>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</si>
  <si>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</si>
  <si>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</si>
  <si>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</si>
  <si>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</si>
  <si>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</si>
  <si>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</si>
  <si>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</si>
  <si>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</si>
  <si>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</si>
  <si>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</si>
  <si>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</si>
  <si>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</si>
  <si>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</si>
  <si>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</si>
  <si>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</si>
  <si>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</si>
  <si>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</si>
  <si>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</si>
  <si>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</si>
  <si>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</si>
  <si>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</si>
  <si>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</si>
  <si>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</si>
  <si>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</si>
  <si>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</si>
  <si>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</si>
  <si>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</si>
  <si>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</si>
  <si>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</si>
  <si>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</si>
  <si>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</si>
  <si>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</si>
  <si>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</si>
  <si>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</si>
  <si>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</si>
  <si>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</si>
  <si>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</si>
  <si>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</si>
  <si>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</si>
  <si>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</si>
  <si>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</si>
  <si>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</si>
  <si>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</si>
  <si>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</si>
  <si>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</si>
  <si>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</si>
  <si>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</si>
  <si>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</si>
  <si>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</si>
  <si>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</si>
  <si>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</si>
  <si>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</si>
  <si>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</si>
  <si>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</si>
  <si>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</si>
  <si>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</si>
  <si>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</si>
  <si>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</si>
  <si>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</si>
  <si>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</si>
  <si>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</si>
  <si>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</si>
  <si>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</si>
  <si>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</si>
  <si>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</si>
  <si>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</si>
  <si>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</si>
  <si>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</si>
  <si>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</si>
  <si>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</si>
  <si>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</si>
  <si>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</si>
  <si>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</si>
  <si>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</si>
  <si>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</si>
  <si>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</si>
  <si>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</si>
  <si>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</si>
  <si>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</si>
  <si>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</si>
  <si>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</si>
  <si>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</si>
  <si>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</si>
  <si>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</si>
  <si>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</si>
  <si>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</si>
  <si>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</si>
  <si>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</si>
  <si>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</si>
  <si>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</si>
  <si>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</si>
  <si>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</si>
  <si>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</si>
  <si>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</si>
  <si>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</si>
  <si>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</si>
  <si>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</si>
  <si>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</si>
  <si>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</si>
  <si>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</si>
  <si>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</si>
  <si>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</si>
  <si>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</si>
  <si>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</si>
  <si>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</si>
  <si>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</si>
  <si>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</si>
  <si>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</si>
  <si>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</si>
  <si>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</si>
  <si>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</si>
  <si>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</si>
  <si>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</si>
  <si>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</si>
  <si>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</si>
  <si>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</si>
  <si>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</si>
  <si>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</si>
  <si>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</si>
  <si>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</si>
  <si>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</si>
  <si>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</si>
  <si>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</si>
  <si>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</si>
  <si>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</si>
  <si>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</si>
  <si>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</si>
  <si>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</si>
  <si>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</si>
  <si>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</si>
  <si>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</si>
  <si>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</si>
  <si>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</si>
  <si>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</si>
  <si>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</si>
  <si>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</si>
  <si>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</si>
  <si>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</si>
  <si>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</si>
  <si>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</si>
  <si>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</si>
  <si>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</si>
  <si>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</si>
  <si>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</si>
  <si>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</si>
  <si>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</si>
  <si>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</si>
  <si>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</si>
  <si>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</si>
  <si>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</si>
  <si>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</si>
  <si>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</si>
  <si>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</si>
  <si>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</si>
  <si>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</si>
  <si>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</si>
  <si>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</si>
  <si>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</si>
  <si>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</si>
  <si>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</si>
  <si>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</si>
  <si>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</si>
  <si>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</si>
  <si>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</si>
  <si>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</si>
  <si>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</si>
  <si>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</si>
  <si>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</si>
  <si>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</si>
  <si>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</si>
  <si>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</si>
  <si>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</si>
  <si>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</si>
  <si>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</si>
  <si>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</si>
  <si>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</si>
  <si>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</si>
  <si>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</si>
  <si>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</si>
  <si>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</si>
  <si>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</si>
  <si>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</si>
  <si>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</si>
  <si>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</si>
  <si>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</si>
  <si>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</si>
  <si>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</si>
  <si>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</si>
  <si>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</si>
  <si>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</si>
  <si>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</si>
  <si>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</si>
  <si>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</si>
  <si>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</si>
  <si>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</si>
  <si>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</si>
  <si>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</si>
  <si>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</si>
  <si>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</si>
  <si>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</si>
  <si>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</si>
  <si>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</si>
  <si>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</si>
  <si>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</si>
  <si>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</si>
  <si>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</si>
  <si>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</si>
  <si>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</si>
  <si>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</si>
  <si>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</si>
  <si>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</si>
  <si>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</si>
  <si>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</si>
  <si>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</si>
  <si>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</si>
  <si>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</si>
  <si>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</si>
  <si>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</si>
  <si>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</si>
  <si>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</si>
  <si>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</si>
  <si>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</si>
  <si>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</si>
  <si>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</si>
  <si>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</si>
  <si>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</si>
  <si>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</si>
  <si>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</si>
  <si>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</si>
  <si>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</si>
  <si>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</si>
  <si>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</si>
  <si>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</si>
  <si>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</si>
  <si>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</si>
  <si>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</si>
  <si>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</si>
  <si>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</si>
  <si>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</si>
  <si>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</si>
  <si>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</si>
  <si>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</si>
  <si>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</si>
  <si>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</si>
  <si>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</si>
  <si>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</si>
  <si>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</si>
  <si>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</si>
  <si>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</si>
  <si>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</si>
  <si>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</si>
  <si>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</si>
  <si>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</si>
  <si>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</si>
  <si>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</si>
  <si>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</si>
  <si>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</si>
  <si>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</si>
  <si>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</si>
  <si>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</si>
  <si>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</si>
  <si>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</si>
  <si>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</si>
  <si>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</si>
  <si>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</si>
  <si>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</si>
  <si>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</si>
  <si>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</si>
  <si>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</si>
  <si>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</si>
  <si>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</si>
  <si>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</si>
  <si>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</si>
  <si>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</si>
  <si>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</si>
  <si>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</si>
  <si>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</si>
  <si>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</si>
  <si>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</si>
  <si>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</si>
  <si>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</si>
  <si>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</si>
  <si>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</si>
  <si>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</si>
  <si>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</si>
  <si>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</si>
  <si>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</si>
  <si>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</si>
  <si>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</si>
  <si>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</si>
  <si>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</si>
  <si>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</si>
  <si>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</si>
  <si>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</si>
  <si>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</si>
  <si>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</si>
  <si>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</si>
  <si>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</si>
  <si>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</si>
  <si>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</si>
  <si>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</si>
  <si>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</si>
  <si>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</si>
  <si>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</si>
  <si>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</si>
  <si>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</si>
  <si>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</si>
  <si>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</si>
  <si>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</si>
  <si>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</si>
  <si>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</si>
  <si>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</si>
  <si>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</si>
  <si>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</si>
  <si>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</si>
  <si>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</si>
  <si>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</si>
  <si>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</si>
  <si>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</si>
  <si>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</si>
  <si>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</si>
  <si>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</si>
  <si>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</si>
  <si>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</si>
  <si>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</si>
  <si>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</si>
  <si>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</si>
  <si>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</si>
  <si>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</si>
  <si>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</si>
  <si>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</si>
  <si>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</si>
  <si>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</si>
  <si>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</si>
  <si>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</si>
  <si>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</si>
  <si>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</si>
  <si>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</si>
  <si>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</si>
  <si>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</si>
  <si>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</si>
  <si>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</si>
  <si>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</si>
  <si>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</si>
  <si>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</si>
  <si>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</si>
  <si>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</si>
  <si>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</si>
  <si>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</si>
  <si>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</si>
  <si>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</si>
  <si>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</si>
  <si>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</si>
  <si>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</si>
  <si>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</si>
  <si>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</si>
  <si>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</si>
  <si>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</si>
  <si>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</si>
  <si>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</si>
  <si>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</si>
  <si>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</si>
  <si>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</si>
  <si>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</si>
  <si>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</si>
  <si>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</si>
  <si>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</si>
  <si>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</si>
  <si>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</si>
  <si>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</si>
  <si>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</si>
  <si>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</si>
  <si>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</si>
  <si>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</si>
  <si>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</si>
  <si>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</si>
  <si>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</si>
  <si>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</si>
  <si>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</si>
  <si>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</si>
  <si>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</si>
  <si>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</si>
  <si>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</si>
  <si>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</si>
  <si>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</si>
  <si>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</si>
  <si>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</si>
  <si>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</si>
  <si>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</si>
  <si>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</si>
  <si>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</si>
  <si>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</si>
  <si>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</si>
  <si>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</si>
  <si>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</si>
  <si>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</si>
  <si>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</si>
  <si>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</si>
  <si>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</si>
  <si>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</si>
  <si>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</si>
  <si>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</si>
  <si>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</si>
  <si>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</si>
  <si>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</si>
  <si>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</si>
  <si>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</si>
  <si>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</si>
  <si>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</si>
  <si>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</si>
  <si>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</si>
  <si>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</si>
  <si>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</si>
  <si>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</si>
  <si>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</si>
  <si>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</si>
  <si>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</si>
  <si>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</si>
  <si>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</si>
  <si>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</si>
  <si>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</si>
  <si>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</si>
  <si>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</si>
  <si>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</si>
  <si>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</si>
  <si>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</si>
  <si>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</si>
  <si>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</si>
  <si>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</si>
  <si>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</si>
  <si>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</si>
  <si>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</si>
  <si>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</si>
  <si>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</si>
  <si>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</si>
  <si>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</si>
  <si>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</si>
  <si>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</si>
  <si>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</si>
  <si>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</si>
  <si>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</si>
  <si>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</si>
  <si>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</si>
  <si>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</si>
  <si>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</si>
  <si>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</si>
  <si>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</si>
  <si>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</si>
  <si>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</si>
  <si>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</si>
  <si>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</si>
  <si>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</si>
  <si>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</si>
  <si>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</si>
  <si>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</si>
  <si>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</si>
  <si>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</si>
  <si>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</si>
  <si>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</si>
  <si>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</si>
  <si>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</si>
  <si>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</si>
  <si>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</si>
  <si>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</si>
  <si>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</si>
  <si>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</si>
  <si>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</si>
  <si>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</si>
  <si>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</si>
  <si>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</si>
  <si>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</si>
  <si>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</si>
  <si>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</si>
  <si>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</si>
  <si>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</si>
  <si>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</si>
  <si>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</si>
  <si>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</si>
  <si>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</si>
  <si>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</si>
  <si>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</si>
  <si>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</si>
  <si>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</si>
  <si>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</si>
  <si>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</si>
  <si>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</si>
  <si>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</si>
  <si>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</si>
  <si>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</si>
  <si>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</si>
  <si>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</si>
  <si>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</si>
  <si>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</si>
  <si>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</si>
  <si>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</si>
  <si>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</si>
  <si>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</si>
  <si>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</si>
  <si>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</si>
  <si>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</si>
  <si>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</si>
  <si>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</si>
  <si>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</si>
  <si>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</si>
  <si>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</si>
  <si>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</si>
  <si>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</si>
  <si>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</si>
  <si>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</si>
  <si>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</si>
  <si>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</si>
  <si>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</si>
  <si>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</si>
  <si>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</si>
  <si>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</si>
  <si>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</si>
  <si>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</si>
  <si>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</si>
  <si>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</si>
  <si>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</si>
  <si>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</si>
  <si>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</si>
  <si>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</si>
  <si>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</si>
  <si>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</si>
  <si>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</si>
  <si>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</si>
  <si>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</si>
  <si>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</si>
  <si>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</si>
  <si>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</si>
  <si>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</si>
  <si>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</si>
  <si>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</si>
  <si>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</si>
  <si>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</si>
  <si>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</si>
  <si>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</si>
  <si>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</si>
  <si>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</si>
  <si>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</si>
  <si>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</si>
  <si>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</si>
  <si>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</si>
  <si>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</si>
  <si>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</si>
  <si>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</si>
  <si>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</si>
  <si>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</si>
  <si>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</si>
  <si>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</si>
  <si>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</si>
  <si>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</si>
  <si>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</si>
  <si>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</si>
  <si>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</si>
  <si>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</si>
  <si>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</si>
  <si>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</si>
  <si>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</si>
  <si>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</si>
  <si>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</si>
  <si>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</si>
  <si>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</si>
  <si>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</si>
  <si>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</si>
  <si>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</si>
  <si>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</si>
  <si>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</si>
  <si>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</si>
  <si>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</si>
  <si>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</si>
  <si>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</si>
  <si>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</si>
  <si>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</si>
  <si>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</si>
  <si>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</si>
  <si>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</si>
  <si>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</si>
  <si>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</si>
  <si>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</si>
  <si>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</si>
  <si>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</si>
  <si>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</si>
  <si>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</si>
  <si>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</si>
  <si>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</si>
  <si>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</si>
  <si>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</si>
  <si>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</si>
  <si>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</si>
  <si>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</si>
  <si>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</si>
  <si>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</si>
  <si>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</si>
  <si>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</si>
  <si>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</si>
  <si>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</si>
  <si>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</si>
  <si>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</si>
  <si>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</si>
  <si>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</si>
  <si>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</si>
  <si>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</si>
  <si>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</si>
  <si>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</si>
  <si>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</si>
  <si>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</si>
  <si>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</si>
  <si>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</si>
  <si>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</si>
  <si>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</si>
  <si>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</si>
  <si>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</si>
  <si>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</si>
  <si>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</si>
  <si>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</si>
  <si>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</si>
  <si>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</si>
  <si>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</si>
  <si>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</si>
  <si>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</si>
  <si>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</si>
  <si>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</si>
  <si>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</si>
  <si>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</si>
  <si>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</si>
  <si>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</si>
  <si>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</si>
  <si>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</si>
  <si>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</si>
  <si>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</si>
  <si>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</si>
  <si>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</si>
  <si>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</si>
  <si>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</si>
  <si>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</si>
  <si>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</si>
  <si>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</si>
  <si>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</si>
  <si>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</si>
  <si>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</si>
  <si>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</si>
  <si>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</si>
  <si>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</si>
  <si>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</si>
  <si>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</si>
  <si>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</si>
  <si>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</si>
  <si>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</si>
  <si>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</si>
  <si>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</si>
  <si>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</si>
  <si>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</si>
  <si>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</si>
  <si>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</si>
  <si>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</si>
  <si>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</si>
  <si>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</si>
  <si>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</si>
  <si>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</si>
  <si>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</si>
  <si>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</si>
  <si>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</si>
  <si>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</si>
  <si>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</si>
  <si>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</si>
  <si>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</si>
  <si>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</si>
  <si>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</si>
  <si>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</si>
  <si>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</si>
  <si>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</si>
  <si>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</si>
  <si>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</si>
  <si>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</si>
  <si>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</si>
  <si>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</si>
  <si>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</si>
  <si>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</si>
  <si>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</si>
  <si>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</si>
  <si>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</si>
  <si>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</si>
  <si>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</si>
  <si>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</si>
  <si>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</si>
  <si>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</si>
  <si>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</si>
  <si>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</si>
  <si>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</si>
  <si>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</si>
  <si>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</si>
  <si>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</si>
  <si>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</si>
  <si>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</si>
  <si>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</si>
  <si>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</si>
  <si>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</si>
  <si>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</si>
  <si>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</si>
  <si>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</si>
  <si>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</si>
  <si>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</si>
  <si>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</si>
  <si>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</si>
  <si>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</si>
  <si>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</si>
  <si>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</si>
  <si>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</si>
  <si>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</si>
  <si>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</si>
  <si>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</si>
  <si>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</si>
  <si>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</si>
  <si>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</si>
  <si>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</si>
  <si>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</si>
  <si>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</si>
  <si>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</si>
  <si>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</si>
  <si>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</si>
  <si>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</si>
  <si>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</si>
  <si>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</si>
  <si>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</si>
  <si>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</si>
  <si>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</si>
  <si>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  <phoneticPr fontId="4"/>
  </si>
  <si>
    <t>丹波篠山市</t>
    <phoneticPr fontId="4"/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</si>
  <si>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</si>
  <si>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</si>
  <si>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</si>
  <si>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</si>
  <si>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</si>
  <si>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</si>
  <si>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</si>
  <si>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</si>
  <si>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</si>
  <si>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</si>
  <si>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</si>
  <si>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</si>
  <si>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</si>
  <si>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</si>
  <si>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</si>
  <si>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</si>
  <si>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</si>
  <si>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</si>
  <si>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</si>
  <si>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</si>
  <si>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</si>
  <si>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</si>
  <si>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</si>
  <si>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</si>
  <si>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</si>
  <si>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</si>
  <si>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</si>
  <si>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</si>
  <si>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</si>
  <si>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</si>
  <si>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</si>
  <si>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</si>
  <si>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</si>
  <si>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</si>
  <si>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</si>
  <si>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</si>
  <si>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</si>
  <si>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</si>
  <si>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</si>
  <si>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</si>
  <si>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</si>
  <si>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</si>
  <si>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</si>
  <si>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</si>
  <si>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</si>
  <si>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</si>
  <si>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</si>
  <si>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</si>
  <si>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</si>
  <si>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</si>
  <si>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</si>
  <si>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</si>
  <si>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</si>
  <si>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</si>
  <si>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</si>
  <si>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</si>
  <si>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</si>
  <si>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</si>
  <si>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</si>
  <si>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</si>
  <si>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</si>
  <si>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</si>
  <si>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</si>
  <si>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</si>
  <si>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</si>
  <si>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</si>
  <si>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</si>
  <si>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</si>
  <si>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</si>
  <si>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</si>
  <si>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</si>
  <si>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</si>
  <si>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</si>
  <si>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</si>
  <si>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</si>
  <si>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</si>
  <si>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</si>
  <si>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</si>
  <si>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</si>
  <si>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</si>
  <si>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</si>
  <si>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</si>
  <si>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</si>
  <si>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</si>
  <si>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</si>
  <si>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</si>
  <si>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</si>
  <si>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</si>
  <si>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</si>
  <si>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</si>
  <si>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</si>
  <si>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</si>
  <si>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</si>
  <si>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</si>
  <si>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</si>
  <si>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</si>
  <si>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</si>
  <si>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</si>
  <si>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</si>
  <si>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</si>
  <si>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</si>
  <si>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</si>
  <si>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</si>
  <si>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</si>
  <si>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</si>
  <si>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</si>
  <si>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</si>
  <si>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</si>
  <si>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</si>
  <si>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</si>
  <si>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</si>
  <si>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</si>
  <si>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</si>
  <si>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</si>
  <si>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</si>
  <si>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</si>
  <si>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</si>
  <si>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</si>
  <si>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</si>
  <si>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</si>
  <si>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</si>
  <si>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</si>
  <si>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</si>
  <si>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</si>
  <si>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</si>
  <si>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</si>
  <si>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</si>
  <si>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</si>
  <si>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</si>
  <si>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</si>
  <si>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</si>
  <si>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</si>
  <si>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</si>
  <si>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</si>
  <si>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</si>
  <si>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</si>
  <si>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</si>
  <si>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</si>
  <si>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</si>
  <si>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</si>
  <si>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</si>
  <si>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</si>
  <si>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</si>
  <si>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</si>
  <si>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</si>
  <si>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</si>
  <si>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</si>
  <si>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</si>
  <si>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</si>
  <si>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</si>
  <si>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</si>
  <si>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</si>
  <si>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</si>
  <si>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</si>
  <si>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</si>
  <si>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</si>
  <si>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</si>
  <si>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</si>
  <si>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</si>
  <si>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</si>
  <si>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</si>
  <si>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</si>
  <si>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</si>
  <si>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</si>
  <si>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</si>
  <si>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</si>
  <si>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</si>
  <si>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</si>
  <si>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</si>
  <si>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</si>
  <si>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</si>
  <si>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</si>
  <si>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</si>
  <si>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</si>
  <si>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</si>
  <si>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</si>
  <si>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</si>
  <si>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</si>
  <si>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</si>
  <si>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</si>
  <si>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</si>
  <si>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</si>
  <si>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</si>
  <si>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</si>
  <si>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</si>
  <si>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</si>
  <si>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</si>
  <si>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</si>
  <si>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</si>
  <si>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</si>
  <si>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</si>
  <si>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</si>
  <si>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</si>
  <si>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</si>
  <si>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</si>
  <si>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</si>
  <si>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</si>
  <si>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</si>
  <si>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</si>
  <si>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</si>
  <si>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</si>
  <si>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</si>
  <si>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</si>
  <si>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</si>
  <si>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</si>
  <si>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</si>
  <si>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</si>
  <si>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</si>
  <si>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</si>
  <si>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</si>
  <si>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</si>
  <si>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</si>
  <si>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</si>
  <si>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</si>
  <si>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</si>
  <si>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</si>
  <si>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</si>
  <si>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</si>
  <si>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</si>
  <si>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</si>
  <si>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</si>
  <si>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</si>
  <si>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</si>
  <si>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</si>
  <si>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</si>
  <si>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</si>
  <si>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</si>
  <si>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</si>
  <si>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</si>
  <si>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</si>
  <si>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</si>
  <si>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</si>
  <si>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</si>
  <si>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</si>
  <si>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</si>
  <si>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</si>
  <si>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</si>
  <si>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</si>
  <si>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</si>
  <si>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</si>
  <si>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</si>
  <si>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</si>
  <si>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</si>
  <si>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</si>
  <si>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</si>
  <si>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</si>
  <si>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</si>
  <si>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</si>
  <si>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</si>
  <si>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</si>
  <si>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</si>
  <si>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</si>
  <si>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</si>
  <si>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</si>
  <si>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</si>
  <si>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</si>
  <si>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</si>
  <si>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</si>
  <si>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</si>
  <si>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</si>
  <si>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</si>
  <si>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</si>
  <si>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</si>
  <si>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</si>
  <si>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</si>
  <si>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</si>
  <si>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</si>
  <si>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</si>
  <si>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</si>
  <si>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</si>
  <si>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</si>
  <si>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</si>
  <si>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</si>
  <si>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</si>
  <si>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</si>
  <si>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</si>
  <si>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</si>
  <si>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</si>
  <si>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</si>
  <si>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</si>
  <si>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</si>
  <si>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</si>
  <si>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</si>
  <si>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</si>
  <si>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</si>
  <si>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</si>
  <si>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</si>
  <si>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</si>
  <si>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</si>
  <si>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</si>
  <si>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</si>
  <si>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</si>
  <si>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</si>
  <si>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</si>
  <si>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</si>
  <si>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</si>
  <si>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</si>
  <si>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</si>
  <si>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</si>
  <si>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</si>
  <si>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</si>
  <si>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</si>
  <si>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</si>
  <si>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</si>
  <si>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</si>
  <si>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</si>
  <si>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</si>
  <si>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</si>
  <si>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</si>
  <si>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</si>
  <si>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</si>
  <si>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</si>
  <si>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</si>
  <si>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</si>
  <si>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</si>
  <si>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</si>
  <si>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</si>
  <si>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</si>
  <si>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</si>
  <si>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</si>
  <si>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</si>
  <si>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</si>
  <si>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</si>
  <si>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</si>
  <si>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</si>
  <si>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</si>
  <si>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</si>
  <si>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</si>
  <si>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</si>
  <si>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</si>
  <si>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</si>
  <si>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</si>
  <si>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</si>
  <si>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</si>
  <si>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</si>
  <si>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</si>
  <si>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</si>
  <si>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</si>
  <si>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</si>
  <si>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</si>
  <si>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</si>
  <si>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</si>
  <si>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</si>
  <si>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</si>
  <si>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</si>
  <si>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</si>
  <si>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</si>
  <si>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</si>
  <si>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</si>
  <si>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</si>
  <si>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</si>
  <si>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</si>
  <si>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</si>
  <si>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</si>
  <si>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</si>
  <si>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</si>
  <si>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</si>
  <si>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</si>
  <si>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</si>
  <si>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</si>
  <si>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</si>
  <si>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</si>
  <si>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</si>
  <si>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</si>
  <si>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</si>
  <si>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</si>
  <si>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</si>
  <si>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</si>
  <si>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</si>
  <si>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</si>
  <si>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</si>
  <si>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</si>
  <si>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</si>
  <si>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</si>
  <si>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</si>
  <si>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</si>
  <si>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</si>
  <si>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</si>
  <si>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</si>
  <si>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</si>
  <si>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</si>
  <si>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</si>
  <si>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</si>
  <si>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</si>
  <si>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</si>
  <si>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</si>
  <si>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</si>
  <si>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</si>
  <si>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</si>
  <si>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</si>
  <si>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</si>
  <si>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</si>
  <si>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</si>
  <si>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</si>
  <si>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</si>
  <si>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</si>
  <si>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</si>
  <si>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</si>
  <si>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</si>
  <si>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</si>
  <si>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</si>
  <si>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</si>
  <si>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</si>
  <si>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</si>
  <si>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</si>
  <si>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</si>
  <si>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</si>
  <si>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</si>
  <si>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</si>
  <si>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</si>
  <si>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</si>
  <si>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</si>
  <si>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</si>
  <si>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</si>
  <si>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</si>
  <si>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</si>
  <si>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</si>
  <si>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</si>
  <si>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</si>
  <si>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</si>
  <si>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</si>
  <si>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</si>
  <si>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</si>
  <si>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</si>
  <si>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</si>
  <si>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</si>
  <si>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</si>
  <si>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</si>
  <si>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</si>
  <si>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</si>
  <si>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</si>
  <si>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</si>
  <si>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</si>
  <si>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</si>
  <si>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</si>
  <si>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</si>
  <si>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</si>
  <si>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</si>
  <si>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</si>
  <si>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</si>
  <si>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</si>
  <si>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</si>
  <si>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</si>
  <si>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</si>
  <si>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</si>
  <si>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</si>
  <si>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</si>
  <si>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</si>
  <si>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</si>
  <si>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</si>
  <si>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</si>
  <si>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</si>
  <si>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</si>
  <si>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</si>
  <si>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</si>
  <si>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</si>
  <si>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</si>
  <si>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</si>
  <si>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</si>
  <si>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</si>
  <si>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</si>
  <si>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</si>
  <si>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</si>
  <si>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</si>
  <si>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</si>
  <si>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</si>
  <si>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</si>
  <si>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</si>
  <si>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</si>
  <si>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</si>
  <si>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</si>
  <si>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</si>
  <si>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</si>
  <si>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</si>
  <si>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</si>
  <si>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</si>
  <si>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</si>
  <si>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</si>
  <si>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</si>
  <si>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</si>
  <si>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</si>
  <si>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</si>
  <si>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</si>
  <si>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</si>
  <si>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</si>
  <si>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</si>
  <si>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</si>
  <si>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</si>
  <si>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</si>
  <si>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</si>
  <si>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</si>
  <si>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</si>
  <si>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</si>
  <si>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</si>
  <si>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</si>
  <si>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</si>
  <si>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</si>
  <si>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</si>
  <si>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</si>
  <si>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</si>
  <si>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</si>
  <si>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</si>
  <si>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</si>
  <si>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</si>
  <si>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</si>
  <si>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</si>
  <si>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</si>
  <si>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</si>
  <si>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</si>
  <si>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</si>
  <si>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</si>
  <si>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</si>
  <si>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</si>
  <si>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</si>
  <si>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</si>
  <si>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</si>
  <si>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</si>
  <si>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</si>
  <si>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</si>
  <si>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</si>
  <si>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</si>
  <si>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</si>
  <si>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</si>
  <si>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</si>
  <si>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</si>
  <si>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</si>
  <si>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</si>
  <si>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</si>
  <si>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</si>
  <si>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</si>
  <si>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</si>
  <si>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</si>
  <si>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</si>
  <si>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</si>
  <si>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</si>
  <si>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</si>
  <si>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</si>
  <si>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</si>
  <si>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</si>
  <si>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</si>
  <si>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</si>
  <si>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</si>
  <si>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</si>
  <si>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</si>
  <si>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</si>
  <si>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</si>
  <si>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</si>
  <si>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</si>
  <si>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</si>
  <si>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</si>
  <si>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</si>
  <si>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</si>
  <si>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</si>
  <si>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</si>
  <si>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</si>
  <si>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</si>
  <si>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</si>
  <si>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</si>
  <si>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</si>
  <si>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</si>
  <si>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</si>
  <si>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</si>
  <si>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</si>
  <si>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</si>
  <si>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</si>
  <si>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</si>
  <si>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</si>
  <si>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</si>
  <si>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</si>
  <si>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</si>
  <si>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</si>
  <si>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</si>
  <si>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</si>
  <si>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</si>
  <si>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</si>
  <si>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</si>
  <si>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</si>
  <si>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</si>
  <si>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</si>
  <si>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</si>
  <si>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</si>
  <si>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</si>
  <si>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</si>
  <si>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</si>
  <si>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</si>
  <si>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</si>
  <si>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</si>
  <si>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</si>
  <si>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</si>
  <si>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</si>
  <si>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</si>
  <si>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</si>
  <si>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</si>
  <si>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</si>
  <si>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</si>
  <si>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</si>
  <si>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</si>
  <si>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</si>
  <si>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</si>
  <si>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</si>
  <si>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</si>
  <si>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</si>
  <si>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</si>
  <si>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</si>
  <si>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</si>
  <si>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</si>
  <si>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</si>
  <si>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</si>
  <si>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</si>
  <si>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</si>
  <si>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</si>
  <si>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</si>
  <si>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</si>
  <si>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</si>
  <si>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</si>
  <si>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</si>
  <si>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</si>
  <si>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</si>
  <si>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</si>
  <si>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</si>
  <si>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  <phoneticPr fontId="4"/>
  </si>
  <si>
    <t>福岡県</t>
    <rPh sb="0" eb="3">
      <t>フクオカケン</t>
    </rPh>
    <phoneticPr fontId="4"/>
  </si>
  <si>
    <t>那珂川市</t>
    <rPh sb="0" eb="3">
      <t>ナカガワ</t>
    </rPh>
    <rPh sb="3" eb="4">
      <t>シ</t>
    </rPh>
    <phoneticPr fontId="4"/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</si>
  <si>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</si>
  <si>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</si>
  <si>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</si>
  <si>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</si>
  <si>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</si>
  <si>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</si>
  <si>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</si>
  <si>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</si>
  <si>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</si>
  <si>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</si>
  <si>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</si>
  <si>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</si>
  <si>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</si>
  <si>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</si>
  <si>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</si>
  <si>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</si>
  <si>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</si>
  <si>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</si>
  <si>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</si>
  <si>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</si>
  <si>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</si>
  <si>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</si>
  <si>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</si>
  <si>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</si>
  <si>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</si>
  <si>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</si>
  <si>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</si>
  <si>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</si>
  <si>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</si>
  <si>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</si>
  <si>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</si>
  <si>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</si>
  <si>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</si>
  <si>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</si>
  <si>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</si>
  <si>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</si>
  <si>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</si>
  <si>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</si>
  <si>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</si>
  <si>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</si>
  <si>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</si>
  <si>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</si>
  <si>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</si>
  <si>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</si>
  <si>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</si>
  <si>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</si>
  <si>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</si>
  <si>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</si>
  <si>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</si>
  <si>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</si>
  <si>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</si>
  <si>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</si>
  <si>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</si>
  <si>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</si>
  <si>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</si>
  <si>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</si>
  <si>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</si>
  <si>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</si>
  <si>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</si>
  <si>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</si>
  <si>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</si>
  <si>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</si>
  <si>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</si>
  <si>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</si>
  <si>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</si>
  <si>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</si>
  <si>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</si>
  <si>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</si>
  <si>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</si>
  <si>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</si>
  <si>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</si>
  <si>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</si>
  <si>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</si>
  <si>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</si>
  <si>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</si>
  <si>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</si>
  <si>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</si>
  <si>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</si>
  <si>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</si>
  <si>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</si>
  <si>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</si>
  <si>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</si>
  <si>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</si>
  <si>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</si>
  <si>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</si>
  <si>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</si>
  <si>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</si>
  <si>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</si>
  <si>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</si>
  <si>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</si>
  <si>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</si>
  <si>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</si>
  <si>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</si>
  <si>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</si>
  <si>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</si>
  <si>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</si>
  <si>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</si>
  <si>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</si>
  <si>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</si>
  <si>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</si>
  <si>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</si>
  <si>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</si>
  <si>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</si>
  <si>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</si>
  <si>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</si>
  <si>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</si>
  <si>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</si>
  <si>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</si>
  <si>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</si>
  <si>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</si>
  <si>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</si>
  <si>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</si>
  <si>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</si>
  <si>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</si>
  <si>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</si>
  <si>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</si>
  <si>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</si>
  <si>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</si>
  <si>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</si>
  <si>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</si>
  <si>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</si>
  <si>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</si>
  <si>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</si>
  <si>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</si>
  <si>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</si>
  <si>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</si>
  <si>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</si>
  <si>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</si>
  <si>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</si>
  <si>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</si>
  <si>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</si>
  <si>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</si>
  <si>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</si>
  <si>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</si>
  <si>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</si>
  <si>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</si>
  <si>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</si>
  <si>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</si>
  <si>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</si>
  <si>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</si>
  <si>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</si>
  <si>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</si>
  <si>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</si>
  <si>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</si>
  <si>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</si>
  <si>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</si>
  <si>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</si>
  <si>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</si>
  <si>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</si>
  <si>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</si>
  <si>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</si>
  <si>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</si>
  <si>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</si>
  <si>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</si>
  <si>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</si>
  <si>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</si>
  <si>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</si>
  <si>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</si>
  <si>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</si>
  <si>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</si>
  <si>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</si>
  <si>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</si>
  <si>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</si>
  <si>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</si>
  <si>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</si>
  <si>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</si>
  <si>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</si>
  <si>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</si>
  <si>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</si>
  <si>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</si>
  <si>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</si>
  <si>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</si>
  <si>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</si>
  <si>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</si>
  <si>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</si>
  <si>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</si>
  <si>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</si>
  <si>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</si>
  <si>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</si>
  <si>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</si>
  <si>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</si>
  <si>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</si>
  <si>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</si>
  <si>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</si>
  <si>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</si>
  <si>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</si>
  <si>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</si>
  <si>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</si>
  <si>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</si>
  <si>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</si>
  <si>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</si>
  <si>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</si>
  <si>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</si>
  <si>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</si>
  <si>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</si>
  <si>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</si>
  <si>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</si>
  <si>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</si>
  <si>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</si>
  <si>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</si>
  <si>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</si>
  <si>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</si>
  <si>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</si>
  <si>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</si>
  <si>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</si>
  <si>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</si>
  <si>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</si>
  <si>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</si>
  <si>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</si>
  <si>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</si>
  <si>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</si>
  <si>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</si>
  <si>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</si>
  <si>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</si>
  <si>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</si>
  <si>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</si>
  <si>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</si>
  <si>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</si>
  <si>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</si>
  <si>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</si>
  <si>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</si>
  <si>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</si>
  <si>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</si>
  <si>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</si>
  <si>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</si>
  <si>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</si>
  <si>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</si>
  <si>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</si>
  <si>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</si>
  <si>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</si>
  <si>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</si>
  <si>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</si>
  <si>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</si>
  <si>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</si>
  <si>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</si>
  <si>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</si>
  <si>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</si>
  <si>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</si>
  <si>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</si>
  <si>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</si>
  <si>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</si>
  <si>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</si>
  <si>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</si>
  <si>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</si>
  <si>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</si>
  <si>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</si>
  <si>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</si>
  <si>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</si>
  <si>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</si>
  <si>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</si>
  <si>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</si>
  <si>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</si>
  <si>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</si>
  <si>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</si>
  <si>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</si>
  <si>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</si>
  <si>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</si>
  <si>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</si>
  <si>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</si>
  <si>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</si>
  <si>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</si>
  <si>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</si>
  <si>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</si>
  <si>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</si>
  <si>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</si>
  <si>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</si>
  <si>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</si>
  <si>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</si>
  <si>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</si>
  <si>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</si>
  <si>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</si>
  <si>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</si>
  <si>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</si>
  <si>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</si>
  <si>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</si>
  <si>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</si>
  <si>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</si>
  <si>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</si>
  <si>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</si>
  <si>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</si>
  <si>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</si>
  <si>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</si>
  <si>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</si>
  <si>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</si>
  <si>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</si>
  <si>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</si>
  <si>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</si>
  <si>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</si>
  <si>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</si>
  <si>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</si>
  <si>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</si>
  <si>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</si>
  <si>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</si>
  <si>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</si>
  <si>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</si>
  <si>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</si>
  <si>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</si>
  <si>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</si>
  <si>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</si>
  <si>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</si>
  <si>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</si>
  <si>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</si>
  <si>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</si>
  <si>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</si>
  <si>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</si>
  <si>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</si>
  <si>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</si>
  <si>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</si>
  <si>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</si>
  <si>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</si>
  <si>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</si>
  <si>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</si>
  <si>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</si>
  <si>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</si>
  <si>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</si>
  <si>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</si>
  <si>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</si>
  <si>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</si>
  <si>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</si>
  <si>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</si>
  <si>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</si>
  <si>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</si>
  <si>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</si>
  <si>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</si>
  <si>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</si>
  <si>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</si>
  <si>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</si>
  <si>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</si>
  <si>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</si>
  <si>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</si>
  <si>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</si>
  <si>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</si>
  <si>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</si>
  <si>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</si>
  <si>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</si>
  <si>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</si>
  <si>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</si>
  <si>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</si>
  <si>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</si>
  <si>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</si>
  <si>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</si>
  <si>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</si>
  <si>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</si>
  <si>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</si>
  <si>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</si>
  <si>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</si>
  <si>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</si>
  <si>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</si>
  <si>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</si>
  <si>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</si>
  <si>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</si>
  <si>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</si>
  <si>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</si>
  <si>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</si>
  <si>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</si>
  <si>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</si>
  <si>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</si>
  <si>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</si>
  <si>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</si>
  <si>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</si>
  <si>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</si>
  <si>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</si>
  <si>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</si>
  <si>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</si>
  <si>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</si>
  <si>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</si>
  <si>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</si>
  <si>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</si>
  <si>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</si>
  <si>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</si>
  <si>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</si>
  <si>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</si>
  <si>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</si>
  <si>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</si>
  <si>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</si>
  <si>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</si>
  <si>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</si>
  <si>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</si>
  <si>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</si>
  <si>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</si>
  <si>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</si>
  <si>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</si>
  <si>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</si>
  <si>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</si>
  <si>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</si>
  <si>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</si>
  <si>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</si>
  <si>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</si>
  <si>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</si>
  <si>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</si>
  <si>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</si>
  <si>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</si>
  <si>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</si>
  <si>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</si>
  <si>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</si>
  <si>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</si>
  <si>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</si>
  <si>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</si>
  <si>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</si>
  <si>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</si>
  <si>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</si>
  <si>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</si>
  <si>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</si>
  <si>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</si>
  <si>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</si>
  <si>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</si>
  <si>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</si>
  <si>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</si>
  <si>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</si>
  <si>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</si>
  <si>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</si>
  <si>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</si>
  <si>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</si>
  <si>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</si>
  <si>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</si>
  <si>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</si>
  <si>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</si>
  <si>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</si>
  <si>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</si>
  <si>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</si>
  <si>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</si>
  <si>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</si>
  <si>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</si>
  <si>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</si>
  <si>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</si>
  <si>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</si>
  <si>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</si>
  <si>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</si>
  <si>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</si>
  <si>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</si>
  <si>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</si>
  <si>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</si>
  <si>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</si>
  <si>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</si>
  <si>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</si>
  <si>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</si>
  <si>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</si>
  <si>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</si>
  <si>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</si>
  <si>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</si>
  <si>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</si>
  <si>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</si>
  <si>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</si>
  <si>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</si>
  <si>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</si>
  <si>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</si>
  <si>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</si>
  <si>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</si>
  <si>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</si>
  <si>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</si>
  <si>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</si>
  <si>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</si>
  <si>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</si>
  <si>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</si>
  <si>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</si>
  <si>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</si>
  <si>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</si>
  <si>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</si>
  <si>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</si>
  <si>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</si>
  <si>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</si>
  <si>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</si>
  <si>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</si>
  <si>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</si>
  <si>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</si>
  <si>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</si>
  <si>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</si>
  <si>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</si>
  <si>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</si>
  <si>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</si>
  <si>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</si>
  <si>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</si>
  <si>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</si>
  <si>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</si>
  <si>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</si>
  <si>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</si>
  <si>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</si>
  <si>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</si>
  <si>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</si>
  <si>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</si>
  <si>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</si>
  <si>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</si>
  <si>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011011</t>
    <phoneticPr fontId="4"/>
  </si>
  <si>
    <t>011029</t>
    <phoneticPr fontId="4"/>
  </si>
  <si>
    <t>札幌市北区</t>
  </si>
  <si>
    <t>011037</t>
    <phoneticPr fontId="4"/>
  </si>
  <si>
    <t>札幌市東区</t>
  </si>
  <si>
    <t>011045</t>
    <phoneticPr fontId="4"/>
  </si>
  <si>
    <t>札幌市白石区</t>
  </si>
  <si>
    <t>011053</t>
    <phoneticPr fontId="4"/>
  </si>
  <si>
    <t>札幌市豊平区</t>
  </si>
  <si>
    <t>011061</t>
    <phoneticPr fontId="4"/>
  </si>
  <si>
    <t>札幌市南区</t>
  </si>
  <si>
    <t>011070</t>
    <phoneticPr fontId="4"/>
  </si>
  <si>
    <t>札幌市西区</t>
  </si>
  <si>
    <t>011088</t>
    <phoneticPr fontId="4"/>
  </si>
  <si>
    <t>札幌市厚別区</t>
  </si>
  <si>
    <t>011096</t>
    <phoneticPr fontId="4"/>
  </si>
  <si>
    <t>札幌市手稲区</t>
  </si>
  <si>
    <t>011100</t>
    <phoneticPr fontId="4"/>
  </si>
  <si>
    <t>札幌市清田区</t>
  </si>
  <si>
    <t>041017</t>
    <phoneticPr fontId="4"/>
  </si>
  <si>
    <t>041025</t>
    <phoneticPr fontId="4"/>
  </si>
  <si>
    <t>041033</t>
    <phoneticPr fontId="4"/>
  </si>
  <si>
    <t>041041</t>
    <phoneticPr fontId="4"/>
  </si>
  <si>
    <t>041050</t>
    <phoneticPr fontId="4"/>
  </si>
  <si>
    <t>111015</t>
  </si>
  <si>
    <t>111023</t>
  </si>
  <si>
    <t>111031</t>
  </si>
  <si>
    <t>111040</t>
  </si>
  <si>
    <t>111058</t>
  </si>
  <si>
    <t>111066</t>
  </si>
  <si>
    <t>111074</t>
  </si>
  <si>
    <t>111082</t>
  </si>
  <si>
    <t>111091</t>
  </si>
  <si>
    <t>111104</t>
  </si>
  <si>
    <t>121011</t>
  </si>
  <si>
    <t>121029</t>
  </si>
  <si>
    <t>121037</t>
  </si>
  <si>
    <t>121045</t>
  </si>
  <si>
    <t>121053</t>
  </si>
  <si>
    <t>121061</t>
  </si>
  <si>
    <t>141011</t>
  </si>
  <si>
    <t>141020</t>
  </si>
  <si>
    <t>141038</t>
  </si>
  <si>
    <t>141046</t>
  </si>
  <si>
    <t>141054</t>
  </si>
  <si>
    <t>141062</t>
  </si>
  <si>
    <t>141071</t>
  </si>
  <si>
    <t>141089</t>
  </si>
  <si>
    <t>141097</t>
  </si>
  <si>
    <t>141101</t>
  </si>
  <si>
    <t>141119</t>
  </si>
  <si>
    <t>141127</t>
  </si>
  <si>
    <t>141135</t>
  </si>
  <si>
    <t>141143</t>
  </si>
  <si>
    <t>141151</t>
  </si>
  <si>
    <t>141160</t>
  </si>
  <si>
    <t>141178</t>
  </si>
  <si>
    <t>141186</t>
  </si>
  <si>
    <t>141313</t>
  </si>
  <si>
    <t>141321</t>
  </si>
  <si>
    <t>141330</t>
  </si>
  <si>
    <t>141348</t>
  </si>
  <si>
    <t>141356</t>
  </si>
  <si>
    <t>141364</t>
  </si>
  <si>
    <t>141372</t>
  </si>
  <si>
    <t>141518</t>
  </si>
  <si>
    <t>相模原市緑区</t>
    <rPh sb="0" eb="4">
      <t>サガミハラシ</t>
    </rPh>
    <rPh sb="4" eb="6">
      <t>ミドリク</t>
    </rPh>
    <phoneticPr fontId="4"/>
  </si>
  <si>
    <t>141526</t>
  </si>
  <si>
    <t>相模原市中央区</t>
    <rPh sb="0" eb="4">
      <t>サガミハラシ</t>
    </rPh>
    <rPh sb="4" eb="7">
      <t>チュウオウク</t>
    </rPh>
    <phoneticPr fontId="4"/>
  </si>
  <si>
    <t>141534</t>
  </si>
  <si>
    <t>相模原市南区</t>
    <rPh sb="0" eb="4">
      <t>サガミハラシ</t>
    </rPh>
    <rPh sb="4" eb="6">
      <t>ミナミク</t>
    </rPh>
    <phoneticPr fontId="4"/>
  </si>
  <si>
    <t>151017</t>
  </si>
  <si>
    <t>151025</t>
  </si>
  <si>
    <t>151033</t>
  </si>
  <si>
    <t>151041</t>
  </si>
  <si>
    <t>151050</t>
  </si>
  <si>
    <t>151068</t>
  </si>
  <si>
    <t>151076</t>
  </si>
  <si>
    <t>151084</t>
  </si>
  <si>
    <t>221015</t>
  </si>
  <si>
    <t>221023</t>
  </si>
  <si>
    <t>221031</t>
  </si>
  <si>
    <t>浜松市中央区</t>
    <rPh sb="3" eb="6">
      <t>チュウオウク</t>
    </rPh>
    <phoneticPr fontId="4"/>
  </si>
  <si>
    <t>浜松市浜名区</t>
    <rPh sb="4" eb="5">
      <t>ナ</t>
    </rPh>
    <phoneticPr fontId="4"/>
  </si>
  <si>
    <t>231011</t>
  </si>
  <si>
    <t>231029</t>
  </si>
  <si>
    <t>231037</t>
  </si>
  <si>
    <t>231045</t>
  </si>
  <si>
    <t>231053</t>
  </si>
  <si>
    <t>231061</t>
  </si>
  <si>
    <t>231070</t>
  </si>
  <si>
    <t>231088</t>
  </si>
  <si>
    <t>231096</t>
  </si>
  <si>
    <t>231100</t>
  </si>
  <si>
    <t>231118</t>
  </si>
  <si>
    <t>231126</t>
  </si>
  <si>
    <t>231134</t>
  </si>
  <si>
    <t>231142</t>
  </si>
  <si>
    <t>231151</t>
  </si>
  <si>
    <t>231169</t>
  </si>
  <si>
    <t>261017</t>
  </si>
  <si>
    <t>261025</t>
  </si>
  <si>
    <t>京都市上京区</t>
  </si>
  <si>
    <t>261033</t>
  </si>
  <si>
    <t>261041</t>
  </si>
  <si>
    <t>261050</t>
  </si>
  <si>
    <t>261068</t>
  </si>
  <si>
    <t>261076</t>
  </si>
  <si>
    <t>261084</t>
  </si>
  <si>
    <t>261092</t>
  </si>
  <si>
    <t>261106</t>
  </si>
  <si>
    <t>261114</t>
  </si>
  <si>
    <t>271021</t>
  </si>
  <si>
    <t>271039</t>
  </si>
  <si>
    <t>271047</t>
  </si>
  <si>
    <t>271063</t>
  </si>
  <si>
    <t>271071</t>
  </si>
  <si>
    <t>271080</t>
  </si>
  <si>
    <t>271098</t>
  </si>
  <si>
    <t>271110</t>
  </si>
  <si>
    <t>271136</t>
  </si>
  <si>
    <t>271144</t>
  </si>
  <si>
    <t>271152</t>
  </si>
  <si>
    <t>271161</t>
  </si>
  <si>
    <t>271179</t>
  </si>
  <si>
    <t>271187</t>
  </si>
  <si>
    <t>271195</t>
  </si>
  <si>
    <t>271209</t>
  </si>
  <si>
    <t>271217</t>
  </si>
  <si>
    <t>271225</t>
  </si>
  <si>
    <t>271233</t>
  </si>
  <si>
    <t>271241</t>
  </si>
  <si>
    <t>271250</t>
  </si>
  <si>
    <t>271268</t>
  </si>
  <si>
    <t>271276</t>
  </si>
  <si>
    <t>271284</t>
  </si>
  <si>
    <t>271411</t>
  </si>
  <si>
    <t>271420</t>
  </si>
  <si>
    <t>271438</t>
  </si>
  <si>
    <t>271446</t>
  </si>
  <si>
    <t>271454</t>
  </si>
  <si>
    <t>271462</t>
  </si>
  <si>
    <t>271471</t>
  </si>
  <si>
    <t>281018</t>
  </si>
  <si>
    <t>281026</t>
  </si>
  <si>
    <t>281051</t>
  </si>
  <si>
    <t>281069</t>
  </si>
  <si>
    <t>281077</t>
  </si>
  <si>
    <t>281085</t>
  </si>
  <si>
    <t>281093</t>
  </si>
  <si>
    <t>281107</t>
  </si>
  <si>
    <t>281115</t>
  </si>
  <si>
    <t>331015</t>
  </si>
  <si>
    <t>331023</t>
  </si>
  <si>
    <t>331031</t>
  </si>
  <si>
    <t>331040</t>
  </si>
  <si>
    <t>341011</t>
  </si>
  <si>
    <t>341029</t>
  </si>
  <si>
    <t>341037</t>
  </si>
  <si>
    <t>341045</t>
  </si>
  <si>
    <t>341053</t>
  </si>
  <si>
    <t>341061</t>
  </si>
  <si>
    <t>341070</t>
  </si>
  <si>
    <t>341088</t>
  </si>
  <si>
    <t>401013</t>
  </si>
  <si>
    <t>401030</t>
  </si>
  <si>
    <t>401056</t>
  </si>
  <si>
    <t>401064</t>
  </si>
  <si>
    <t>401072</t>
  </si>
  <si>
    <t>401081</t>
  </si>
  <si>
    <t>401099</t>
  </si>
  <si>
    <t>401315</t>
  </si>
  <si>
    <t>401323</t>
  </si>
  <si>
    <t>401331</t>
  </si>
  <si>
    <t>401340</t>
  </si>
  <si>
    <t>401358</t>
  </si>
  <si>
    <t>401366</t>
  </si>
  <si>
    <t>401374</t>
  </si>
  <si>
    <t>熊本市中央区</t>
    <rPh sb="0" eb="3">
      <t>クマモトシ</t>
    </rPh>
    <rPh sb="3" eb="6">
      <t>チュウオウク</t>
    </rPh>
    <phoneticPr fontId="4"/>
  </si>
  <si>
    <t>熊本市東区</t>
    <rPh sb="0" eb="3">
      <t>クマモトシ</t>
    </rPh>
    <rPh sb="3" eb="5">
      <t>ヒガシク</t>
    </rPh>
    <phoneticPr fontId="4"/>
  </si>
  <si>
    <t>熊本市西区</t>
    <rPh sb="0" eb="3">
      <t>クマモトシ</t>
    </rPh>
    <rPh sb="3" eb="5">
      <t>ニシク</t>
    </rPh>
    <phoneticPr fontId="4"/>
  </si>
  <si>
    <t>熊本市南区</t>
    <rPh sb="0" eb="3">
      <t>クマモトシ</t>
    </rPh>
    <rPh sb="3" eb="5">
      <t>ミナミク</t>
    </rPh>
    <phoneticPr fontId="4"/>
  </si>
  <si>
    <t>熊本市北区</t>
    <rPh sb="0" eb="3">
      <t>クマモトシ</t>
    </rPh>
    <rPh sb="3" eb="5">
      <t>キタク</t>
    </rPh>
    <phoneticPr fontId="4"/>
  </si>
  <si>
    <t>市区町村</t>
    <rPh sb="0" eb="2">
      <t>シク</t>
    </rPh>
    <rPh sb="2" eb="4">
      <t>チョウソン</t>
    </rPh>
    <phoneticPr fontId="4"/>
  </si>
  <si>
    <t>市区町村コード（６桁）</t>
    <rPh sb="0" eb="4">
      <t>シクチョウソン</t>
    </rPh>
    <rPh sb="9" eb="10">
      <t>ケタ</t>
    </rPh>
    <phoneticPr fontId="4"/>
  </si>
  <si>
    <t>市区町村コード（５桁）</t>
    <rPh sb="0" eb="2">
      <t>シク</t>
    </rPh>
    <rPh sb="2" eb="4">
      <t>チョウソン</t>
    </rPh>
    <rPh sb="9" eb="10">
      <t>ケタ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</si>
  <si>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color theme="1"/>
        <rFont val="UD デジタル 教科書体 NP-R"/>
        <family val="1"/>
        <charset val="128"/>
      </rPr>
      <t>の住所</t>
    </r>
    <rPh sb="4" eb="6">
      <t>ジュウショ</t>
    </rPh>
    <phoneticPr fontId="4"/>
  </si>
  <si>
    <r>
      <t>住民票等に記載の変更日</t>
    </r>
    <r>
      <rPr>
        <sz val="10"/>
        <color rgb="FFFF0000"/>
        <rFont val="UD デジタル 教科書体 NP-B"/>
        <family val="1"/>
        <charset val="128"/>
      </rPr>
      <t>（住所を定めた日）</t>
    </r>
    <rPh sb="0" eb="3">
      <t>ジュウミンヒョウ</t>
    </rPh>
    <rPh sb="3" eb="4">
      <t>ナド</t>
    </rPh>
    <rPh sb="5" eb="7">
      <t>キサイ</t>
    </rPh>
    <rPh sb="8" eb="11">
      <t>ヘンコウビ</t>
    </rPh>
    <rPh sb="12" eb="14">
      <t>ジュウショ</t>
    </rPh>
    <rPh sb="15" eb="16">
      <t>サダ</t>
    </rPh>
    <rPh sb="18" eb="19">
      <t>ヒ</t>
    </rPh>
    <phoneticPr fontId="4"/>
  </si>
  <si>
    <t>京都府京都市上京区京都御苑３</t>
    <phoneticPr fontId="4"/>
  </si>
  <si>
    <t>入力欄</t>
    <rPh sb="0" eb="2">
      <t>ニュウリョク</t>
    </rPh>
    <rPh sb="2" eb="3">
      <t>ラン</t>
    </rPh>
    <phoneticPr fontId="4"/>
  </si>
  <si>
    <t>和暦</t>
    <rPh sb="0" eb="2">
      <t>ワレキ</t>
    </rPh>
    <phoneticPr fontId="4"/>
  </si>
  <si>
    <t>和暦変換</t>
    <rPh sb="0" eb="4">
      <t>ワレキヘンカン</t>
    </rPh>
    <phoneticPr fontId="4"/>
  </si>
  <si>
    <t>明治</t>
    <rPh sb="0" eb="2">
      <t>メイジ</t>
    </rPh>
    <phoneticPr fontId="4"/>
  </si>
  <si>
    <t>大正</t>
    <rPh sb="0" eb="2">
      <t>タイショウ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</si>
  <si>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</si>
  <si>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</si>
  <si>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</si>
  <si>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M</t>
    <phoneticPr fontId="4"/>
  </si>
  <si>
    <t>T</t>
    <phoneticPr fontId="4"/>
  </si>
  <si>
    <t>S</t>
    <phoneticPr fontId="4"/>
  </si>
  <si>
    <t>H</t>
    <phoneticPr fontId="4"/>
  </si>
  <si>
    <t>R</t>
    <phoneticPr fontId="4"/>
  </si>
  <si>
    <t>年２桁目</t>
    <rPh sb="0" eb="1">
      <t>ネン</t>
    </rPh>
    <rPh sb="2" eb="4">
      <t>ケタメ</t>
    </rPh>
    <phoneticPr fontId="4"/>
  </si>
  <si>
    <t>年１桁目</t>
    <phoneticPr fontId="4"/>
  </si>
  <si>
    <t>月２桁目</t>
    <rPh sb="0" eb="1">
      <t>ガツ</t>
    </rPh>
    <rPh sb="2" eb="4">
      <t>ケタメ</t>
    </rPh>
    <phoneticPr fontId="4"/>
  </si>
  <si>
    <t>月１桁目</t>
    <phoneticPr fontId="4"/>
  </si>
  <si>
    <t>日２桁目</t>
    <rPh sb="0" eb="1">
      <t>ヒ</t>
    </rPh>
    <rPh sb="2" eb="4">
      <t>ケタメ</t>
    </rPh>
    <phoneticPr fontId="4"/>
  </si>
  <si>
    <t>日１桁目</t>
    <phoneticPr fontId="4"/>
  </si>
  <si>
    <t>中立売通新町西入三丁町453番地３</t>
    <phoneticPr fontId="4"/>
  </si>
  <si>
    <t>090-1234-5678</t>
    <phoneticPr fontId="4"/>
  </si>
  <si>
    <t>0915</t>
  </si>
  <si>
    <r>
      <t>郵便番号</t>
    </r>
    <r>
      <rPr>
        <sz val="10"/>
        <color rgb="FFFF0000"/>
        <rFont val="UD デジタル 教科書体 NP-B"/>
        <family val="1"/>
        <charset val="128"/>
      </rPr>
      <t>【ハイフン（‐）前の３桁】</t>
    </r>
    <rPh sb="0" eb="2">
      <t>ユウビン</t>
    </rPh>
    <rPh sb="2" eb="4">
      <t>バンゴウ</t>
    </rPh>
    <rPh sb="15" eb="16">
      <t>ケタ</t>
    </rPh>
    <phoneticPr fontId="4"/>
  </si>
  <si>
    <r>
      <t>郵便番号</t>
    </r>
    <r>
      <rPr>
        <sz val="10"/>
        <color rgb="FFFF0000"/>
        <rFont val="UD デジタル 教科書体 NP-B"/>
        <family val="1"/>
        <charset val="128"/>
      </rPr>
      <t>【ハイフン（‐）後の４桁】</t>
    </r>
    <rPh sb="0" eb="2">
      <t>ユウビン</t>
    </rPh>
    <rPh sb="2" eb="4">
      <t>バンゴウ</t>
    </rPh>
    <rPh sb="12" eb="13">
      <t>アト</t>
    </rPh>
    <rPh sb="15" eb="16">
      <t>ケタ</t>
    </rPh>
    <phoneticPr fontId="4"/>
  </si>
  <si>
    <r>
      <rPr>
        <sz val="10"/>
        <color rgb="FFFF0000"/>
        <rFont val="UD デジタル 教科書体 NP-B"/>
        <family val="1"/>
        <charset val="128"/>
      </rPr>
      <t>ハイフン（‐）前の３桁</t>
    </r>
    <r>
      <rPr>
        <sz val="10"/>
        <rFont val="UD デジタル 教科書体 NP-R"/>
        <family val="1"/>
        <charset val="128"/>
      </rPr>
      <t>を入力</t>
    </r>
    <rPh sb="7" eb="8">
      <t>マエ</t>
    </rPh>
    <rPh sb="10" eb="11">
      <t>ケタ</t>
    </rPh>
    <rPh sb="12" eb="14">
      <t>ニュウリョク</t>
    </rPh>
    <phoneticPr fontId="4"/>
  </si>
  <si>
    <r>
      <rPr>
        <sz val="10"/>
        <color rgb="FFFF0000"/>
        <rFont val="UD デジタル 教科書体 NP-B"/>
        <family val="1"/>
        <charset val="128"/>
      </rPr>
      <t>ハイフン（‐）後の４桁</t>
    </r>
    <r>
      <rPr>
        <sz val="10"/>
        <rFont val="UD デジタル 教科書体 NP-R"/>
        <family val="1"/>
        <charset val="128"/>
      </rPr>
      <t>を入力</t>
    </r>
    <rPh sb="7" eb="8">
      <t>アト</t>
    </rPh>
    <phoneticPr fontId="4"/>
  </si>
  <si>
    <t>上記の都道府県を入力後、選択</t>
    <rPh sb="0" eb="2">
      <t>ジョウキ</t>
    </rPh>
    <rPh sb="3" eb="7">
      <t>トドウフケン</t>
    </rPh>
    <rPh sb="8" eb="10">
      <t>ニュウリョク</t>
    </rPh>
    <rPh sb="10" eb="11">
      <t>ゴ</t>
    </rPh>
    <rPh sb="12" eb="14">
      <t>センタク</t>
    </rPh>
    <phoneticPr fontId="4"/>
  </si>
  <si>
    <r>
      <t>登録上の住所を</t>
    </r>
    <r>
      <rPr>
        <sz val="10"/>
        <color rgb="FFFF0000"/>
        <rFont val="UD デジタル 教科書体 NP-B"/>
        <family val="1"/>
        <charset val="128"/>
      </rPr>
      <t>都道府県から入力</t>
    </r>
    <rPh sb="0" eb="2">
      <t>トウロク</t>
    </rPh>
    <rPh sb="4" eb="6">
      <t>ジュウショ</t>
    </rPh>
    <rPh sb="7" eb="11">
      <t>トドウフケン</t>
    </rPh>
    <rPh sb="13" eb="15">
      <t>ニュウリョク</t>
    </rPh>
    <phoneticPr fontId="4"/>
  </si>
  <si>
    <t>１文字目</t>
    <rPh sb="1" eb="4">
      <t>モジメ</t>
    </rPh>
    <phoneticPr fontId="4"/>
  </si>
  <si>
    <t>２文字目</t>
    <rPh sb="1" eb="4">
      <t>モジメ</t>
    </rPh>
    <phoneticPr fontId="4"/>
  </si>
  <si>
    <t>３文字目</t>
    <rPh sb="1" eb="4">
      <t>モジメ</t>
    </rPh>
    <phoneticPr fontId="4"/>
  </si>
  <si>
    <t>４文字目</t>
    <rPh sb="1" eb="4">
      <t>モジメ</t>
    </rPh>
    <phoneticPr fontId="4"/>
  </si>
  <si>
    <t>５文字目</t>
    <rPh sb="1" eb="4">
      <t>モジメ</t>
    </rPh>
    <phoneticPr fontId="4"/>
  </si>
  <si>
    <t>６文字目</t>
    <rPh sb="1" eb="4">
      <t>モジメ</t>
    </rPh>
    <phoneticPr fontId="4"/>
  </si>
  <si>
    <t>７文字目</t>
    <rPh sb="1" eb="4">
      <t>モジメ</t>
    </rPh>
    <phoneticPr fontId="4"/>
  </si>
  <si>
    <t>８文字目</t>
    <rPh sb="1" eb="4">
      <t>モジメ</t>
    </rPh>
    <phoneticPr fontId="4"/>
  </si>
  <si>
    <t>９文字目</t>
    <rPh sb="1" eb="4">
      <t>モジメ</t>
    </rPh>
    <phoneticPr fontId="4"/>
  </si>
  <si>
    <t>10文字目</t>
    <rPh sb="2" eb="5">
      <t>モジメ</t>
    </rPh>
    <phoneticPr fontId="4"/>
  </si>
  <si>
    <t>11文字目</t>
    <rPh sb="2" eb="5">
      <t>モジメ</t>
    </rPh>
    <phoneticPr fontId="4"/>
  </si>
  <si>
    <t>12文字目</t>
    <rPh sb="2" eb="5">
      <t>モジメ</t>
    </rPh>
    <phoneticPr fontId="4"/>
  </si>
  <si>
    <t>13文字目</t>
    <rPh sb="2" eb="5">
      <t>モジメ</t>
    </rPh>
    <phoneticPr fontId="4"/>
  </si>
  <si>
    <t>14文字目</t>
    <rPh sb="2" eb="5">
      <t>モジメ</t>
    </rPh>
    <phoneticPr fontId="4"/>
  </si>
  <si>
    <t>15文字目</t>
    <rPh sb="2" eb="5">
      <t>モジメ</t>
    </rPh>
    <phoneticPr fontId="4"/>
  </si>
  <si>
    <t>16文字目</t>
    <rPh sb="2" eb="5">
      <t>モジメ</t>
    </rPh>
    <phoneticPr fontId="4"/>
  </si>
  <si>
    <t>17文字目</t>
    <rPh sb="2" eb="5">
      <t>モジメ</t>
    </rPh>
    <phoneticPr fontId="4"/>
  </si>
  <si>
    <t>18文字目</t>
    <rPh sb="2" eb="5">
      <t>モジメ</t>
    </rPh>
    <phoneticPr fontId="4"/>
  </si>
  <si>
    <t>19文字目</t>
    <rPh sb="2" eb="5">
      <t>モジメ</t>
    </rPh>
    <phoneticPr fontId="4"/>
  </si>
  <si>
    <t>20文字目</t>
    <rPh sb="2" eb="5">
      <t>モジメ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</si>
  <si>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の氏名</t>
    </r>
    <r>
      <rPr>
        <sz val="10"/>
        <color rgb="FFFF0000"/>
        <rFont val="UD デジタル 教科書体 NP-B"/>
        <family val="1"/>
        <charset val="128"/>
      </rPr>
      <t>（フリガナ）</t>
    </r>
    <rPh sb="4" eb="6">
      <t>シメイ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</si>
  <si>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の氏名</t>
    </r>
    <r>
      <rPr>
        <sz val="10"/>
        <color rgb="FFFF0000"/>
        <rFont val="UD デジタル 教科書体 NP-B"/>
        <family val="1"/>
        <charset val="128"/>
      </rPr>
      <t>（漢字）</t>
    </r>
    <rPh sb="4" eb="6">
      <t>シメイ</t>
    </rPh>
    <rPh sb="7" eb="9">
      <t>カンジ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</si>
  <si>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の氏名</t>
    </r>
    <r>
      <rPr>
        <sz val="10"/>
        <color rgb="FFFF0000"/>
        <rFont val="UD デジタル 教科書体 NP-B"/>
        <family val="1"/>
        <charset val="128"/>
      </rPr>
      <t>（フリガナ）</t>
    </r>
    <rPh sb="0" eb="3">
      <t>ヘンコウゴ</t>
    </rPh>
    <rPh sb="4" eb="6">
      <t>シメイ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</si>
  <si>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の氏名</t>
    </r>
    <r>
      <rPr>
        <sz val="10"/>
        <color rgb="FFFF0000"/>
        <rFont val="UD デジタル 教科書体 NP-B"/>
        <family val="1"/>
        <charset val="128"/>
      </rPr>
      <t>（漢字）</t>
    </r>
    <rPh sb="2" eb="3">
      <t>アト</t>
    </rPh>
    <rPh sb="4" eb="6">
      <t>シメイ</t>
    </rPh>
    <rPh sb="7" eb="9">
      <t>カンジ</t>
    </rPh>
    <phoneticPr fontId="4"/>
  </si>
  <si>
    <t>タナカ　ハナコ</t>
    <phoneticPr fontId="4"/>
  </si>
  <si>
    <t>田中　花子</t>
    <rPh sb="0" eb="2">
      <t>タナカ</t>
    </rPh>
    <rPh sb="3" eb="5">
      <t>ハナコ</t>
    </rPh>
    <phoneticPr fontId="4"/>
  </si>
  <si>
    <r>
      <t>登録上の氏名</t>
    </r>
    <r>
      <rPr>
        <u val="double"/>
        <sz val="10"/>
        <color rgb="FFFF0000"/>
        <rFont val="UD デジタル 教科書体 NP-B"/>
        <family val="1"/>
        <charset val="128"/>
      </rPr>
      <t>（旧姓）</t>
    </r>
    <r>
      <rPr>
        <sz val="10"/>
        <color theme="1"/>
        <rFont val="UD デジタル 教科書体 NP-R"/>
        <family val="1"/>
        <charset val="128"/>
      </rPr>
      <t>を</t>
    </r>
    <r>
      <rPr>
        <sz val="10"/>
        <color rgb="FFFF0000"/>
        <rFont val="UD デジタル 教科書体 NP-B"/>
        <family val="1"/>
        <charset val="128"/>
      </rPr>
      <t>カナ</t>
    </r>
    <r>
      <rPr>
        <sz val="10"/>
        <color theme="1"/>
        <rFont val="UD デジタル 教科書体 NP-R"/>
        <family val="1"/>
        <charset val="128"/>
      </rPr>
      <t>で入力　</t>
    </r>
    <r>
      <rPr>
        <sz val="10"/>
        <color rgb="FFFF0000"/>
        <rFont val="UD デジタル 教科書体 NP-B"/>
        <family val="1"/>
        <charset val="128"/>
      </rPr>
      <t>※姓と名の間にスペース（空白）を入力</t>
    </r>
    <rPh sb="4" eb="6">
      <t>シメイ</t>
    </rPh>
    <rPh sb="7" eb="9">
      <t>キュウセイ</t>
    </rPh>
    <rPh sb="14" eb="16">
      <t>ニュウリョク</t>
    </rPh>
    <rPh sb="29" eb="31">
      <t>クウハク</t>
    </rPh>
    <rPh sb="33" eb="35">
      <t>ニュウリョク</t>
    </rPh>
    <phoneticPr fontId="4"/>
  </si>
  <si>
    <r>
      <t>登録上の氏名</t>
    </r>
    <r>
      <rPr>
        <u val="double"/>
        <sz val="10"/>
        <color rgb="FFFF0000"/>
        <rFont val="UD デジタル 教科書体 NP-B"/>
        <family val="1"/>
        <charset val="128"/>
      </rPr>
      <t>（旧姓）</t>
    </r>
    <r>
      <rPr>
        <sz val="10"/>
        <color theme="1"/>
        <rFont val="UD デジタル 教科書体 NP-R"/>
        <family val="1"/>
        <charset val="128"/>
      </rPr>
      <t>を</t>
    </r>
    <r>
      <rPr>
        <sz val="10"/>
        <color rgb="FFFF0000"/>
        <rFont val="UD デジタル 教科書体 NP-B"/>
        <family val="1"/>
        <charset val="128"/>
      </rPr>
      <t>漢字</t>
    </r>
    <r>
      <rPr>
        <sz val="10"/>
        <color theme="1"/>
        <rFont val="UD デジタル 教科書体 NP-R"/>
        <family val="1"/>
        <charset val="128"/>
      </rPr>
      <t>で入力</t>
    </r>
    <r>
      <rPr>
        <sz val="10"/>
        <rFont val="UD デジタル 教科書体 NP-R"/>
        <family val="1"/>
        <charset val="128"/>
      </rPr>
      <t>　</t>
    </r>
    <r>
      <rPr>
        <sz val="10"/>
        <color rgb="FFFF0000"/>
        <rFont val="UD デジタル 教科書体 NP-B"/>
        <family val="1"/>
        <charset val="128"/>
      </rPr>
      <t>※姓と名の間にスペース（空白）を入力</t>
    </r>
    <rPh sb="4" eb="6">
      <t>シメイ</t>
    </rPh>
    <rPh sb="7" eb="8">
      <t>キュウ</t>
    </rPh>
    <rPh sb="8" eb="9">
      <t>セイ</t>
    </rPh>
    <rPh sb="11" eb="13">
      <t>カンジ</t>
    </rPh>
    <rPh sb="14" eb="16">
      <t>ニュウリョク</t>
    </rPh>
    <phoneticPr fontId="4"/>
  </si>
  <si>
    <r>
      <rPr>
        <u val="double"/>
        <sz val="10"/>
        <color rgb="FFFF0000"/>
        <rFont val="UD デジタル 教科書体 NP-B"/>
        <family val="1"/>
        <charset val="128"/>
      </rPr>
      <t>現在の</t>
    </r>
    <r>
      <rPr>
        <sz val="10"/>
        <color theme="1"/>
        <rFont val="UD デジタル 教科書体 NP-R"/>
        <family val="1"/>
        <charset val="128"/>
      </rPr>
      <t>氏名を</t>
    </r>
    <r>
      <rPr>
        <sz val="10"/>
        <color rgb="FFFF0000"/>
        <rFont val="UD デジタル 教科書体 NP-B"/>
        <family val="1"/>
        <charset val="128"/>
      </rPr>
      <t>カナ</t>
    </r>
    <r>
      <rPr>
        <sz val="10"/>
        <color theme="1"/>
        <rFont val="UD デジタル 教科書体 NP-R"/>
        <family val="1"/>
        <charset val="128"/>
      </rPr>
      <t>で入力</t>
    </r>
    <r>
      <rPr>
        <sz val="10"/>
        <color rgb="FFFF0000"/>
        <rFont val="UD デジタル 教科書体 NP-B"/>
        <family val="1"/>
        <charset val="128"/>
      </rPr>
      <t>　※姓と名の間にスペース（空白）を入力</t>
    </r>
    <rPh sb="0" eb="2">
      <t>ゲンザイ</t>
    </rPh>
    <rPh sb="3" eb="5">
      <t>シメイ</t>
    </rPh>
    <rPh sb="5" eb="6">
      <t>シセイ</t>
    </rPh>
    <rPh sb="9" eb="11">
      <t>ニュウリョク</t>
    </rPh>
    <phoneticPr fontId="4"/>
  </si>
  <si>
    <r>
      <rPr>
        <u val="double"/>
        <sz val="10"/>
        <color rgb="FFFF0000"/>
        <rFont val="UD デジタル 教科書体 NP-B"/>
        <family val="1"/>
        <charset val="128"/>
      </rPr>
      <t>現在の</t>
    </r>
    <r>
      <rPr>
        <sz val="10"/>
        <color theme="1"/>
        <rFont val="UD デジタル 教科書体 NP-R"/>
        <family val="1"/>
        <charset val="128"/>
      </rPr>
      <t>氏名を</t>
    </r>
    <r>
      <rPr>
        <sz val="10"/>
        <color rgb="FFFF0000"/>
        <rFont val="UD デジタル 教科書体 NP-B"/>
        <family val="1"/>
        <charset val="128"/>
      </rPr>
      <t>漢字</t>
    </r>
    <r>
      <rPr>
        <sz val="10"/>
        <color theme="1"/>
        <rFont val="UD デジタル 教科書体 NP-R"/>
        <family val="1"/>
        <charset val="128"/>
      </rPr>
      <t>で入力</t>
    </r>
    <r>
      <rPr>
        <sz val="10"/>
        <color rgb="FFFF0000"/>
        <rFont val="UD デジタル 教科書体 NP-B"/>
        <family val="1"/>
        <charset val="128"/>
      </rPr>
      <t>　※姓と名の間にスペース（空白）を入力</t>
    </r>
    <rPh sb="0" eb="2">
      <t>ゲンザイ</t>
    </rPh>
    <rPh sb="3" eb="5">
      <t>シメイ</t>
    </rPh>
    <rPh sb="5" eb="6">
      <t>シセイ</t>
    </rPh>
    <rPh sb="6" eb="8">
      <t>カンジ</t>
    </rPh>
    <rPh sb="9" eb="11">
      <t>ニュウリョク</t>
    </rPh>
    <phoneticPr fontId="4"/>
  </si>
  <si>
    <t>ヤマダ　ハナコ</t>
    <phoneticPr fontId="4"/>
  </si>
  <si>
    <t>山田　花子</t>
    <rPh sb="0" eb="2">
      <t>ヤマダ</t>
    </rPh>
    <rPh sb="3" eb="5">
      <t>ハナコ</t>
    </rPh>
    <phoneticPr fontId="4"/>
  </si>
  <si>
    <t>変更前の氏名（フリガナ）</t>
    <rPh sb="4" eb="6">
      <t>シメイ</t>
    </rPh>
    <phoneticPr fontId="4"/>
  </si>
  <si>
    <t>変更前の氏名（漢字）</t>
    <rPh sb="4" eb="6">
      <t>シメイ</t>
    </rPh>
    <rPh sb="7" eb="9">
      <t>カンジ</t>
    </rPh>
    <phoneticPr fontId="4"/>
  </si>
  <si>
    <t>変更後の氏名（フリガナ）</t>
    <rPh sb="0" eb="3">
      <t>ヘンコウゴ</t>
    </rPh>
    <rPh sb="4" eb="6">
      <t>シメイ</t>
    </rPh>
    <phoneticPr fontId="4"/>
  </si>
  <si>
    <t>変更後の氏名（漢字）</t>
    <rPh sb="2" eb="3">
      <t>アト</t>
    </rPh>
    <rPh sb="4" eb="6">
      <t>シメイ</t>
    </rPh>
    <rPh sb="7" eb="9">
      <t>カンジ</t>
    </rPh>
    <phoneticPr fontId="4"/>
  </si>
  <si>
    <t>氏名の変更年月日</t>
    <rPh sb="0" eb="2">
      <t>シメイ</t>
    </rPh>
    <rPh sb="3" eb="8">
      <t>ヘンコウネンガッピ</t>
    </rPh>
    <phoneticPr fontId="4"/>
  </si>
  <si>
    <t>住所の変更年月日</t>
    <rPh sb="0" eb="2">
      <t>ジュウショ</t>
    </rPh>
    <phoneticPr fontId="4"/>
  </si>
  <si>
    <r>
      <rPr>
        <u val="double"/>
        <sz val="10"/>
        <color rgb="FFFF0000"/>
        <rFont val="UD デジタル 教科書体 NP-B"/>
        <family val="1"/>
        <charset val="128"/>
      </rPr>
      <t>現在の</t>
    </r>
    <r>
      <rPr>
        <sz val="10"/>
        <rFont val="UD デジタル 教科書体 NP-R"/>
        <family val="1"/>
        <charset val="128"/>
      </rPr>
      <t>氏名を入力　</t>
    </r>
    <r>
      <rPr>
        <sz val="10"/>
        <color rgb="FFFF0000"/>
        <rFont val="UD デジタル 教科書体 NP-B"/>
        <family val="1"/>
        <charset val="128"/>
      </rPr>
      <t>※姓と名の間にスペース（空白）を入力</t>
    </r>
    <rPh sb="0" eb="2">
      <t>ゲンザイ</t>
    </rPh>
    <rPh sb="3" eb="5">
      <t>シメイ</t>
    </rPh>
    <rPh sb="6" eb="8">
      <t>ニュウリョク</t>
    </rPh>
    <phoneticPr fontId="4"/>
  </si>
  <si>
    <r>
      <t>宅地建物取引士証に記載の登録番号　</t>
    </r>
    <r>
      <rPr>
        <sz val="10"/>
        <color rgb="FFFF0000"/>
        <rFont val="UD デジタル 教科書体 NP-B"/>
        <family val="1"/>
        <charset val="128"/>
      </rPr>
      <t>※先頭の０は省略してください</t>
    </r>
    <rPh sb="0" eb="2">
      <t>タクチ</t>
    </rPh>
    <rPh sb="2" eb="8">
      <t>タテモノトリヒキシショウ</t>
    </rPh>
    <rPh sb="9" eb="11">
      <t>キサイ</t>
    </rPh>
    <rPh sb="12" eb="14">
      <t>トウロク</t>
    </rPh>
    <rPh sb="14" eb="16">
      <t>バンゴウ</t>
    </rPh>
    <rPh sb="18" eb="20">
      <t>セントウ</t>
    </rPh>
    <rPh sb="23" eb="25">
      <t>ショウリャク</t>
    </rPh>
    <phoneticPr fontId="4"/>
  </si>
  <si>
    <t>郵便番号【３桁】</t>
    <rPh sb="0" eb="4">
      <t>ユウビンバンゴウ</t>
    </rPh>
    <rPh sb="6" eb="7">
      <t>ケタ</t>
    </rPh>
    <phoneticPr fontId="4"/>
  </si>
  <si>
    <t>３桁目</t>
    <rPh sb="1" eb="3">
      <t>ケタメ</t>
    </rPh>
    <phoneticPr fontId="4"/>
  </si>
  <si>
    <t>２桁目</t>
    <rPh sb="1" eb="3">
      <t>ケタメ</t>
    </rPh>
    <phoneticPr fontId="4"/>
  </si>
  <si>
    <t>１桁目</t>
    <rPh sb="1" eb="3">
      <t>ケタメ</t>
    </rPh>
    <phoneticPr fontId="4"/>
  </si>
  <si>
    <t>郵便番号【４桁】</t>
    <phoneticPr fontId="4"/>
  </si>
  <si>
    <t>札幌市中央区</t>
    <phoneticPr fontId="4"/>
  </si>
  <si>
    <t>仙台市青葉区</t>
    <phoneticPr fontId="4"/>
  </si>
  <si>
    <t>仙台市宮城野区</t>
    <phoneticPr fontId="4"/>
  </si>
  <si>
    <t>仙台市若林区</t>
    <phoneticPr fontId="4"/>
  </si>
  <si>
    <t>仙台市太白区</t>
    <phoneticPr fontId="4"/>
  </si>
  <si>
    <t>仙台市泉区</t>
    <phoneticPr fontId="4"/>
  </si>
  <si>
    <t>さいたま市西区</t>
    <phoneticPr fontId="4"/>
  </si>
  <si>
    <t>さいたま市北区</t>
    <phoneticPr fontId="4"/>
  </si>
  <si>
    <t>さいたま市大宮区</t>
    <phoneticPr fontId="4"/>
  </si>
  <si>
    <t>さいたま市見沼区</t>
    <phoneticPr fontId="4"/>
  </si>
  <si>
    <t>さいたま市中央区</t>
    <phoneticPr fontId="4"/>
  </si>
  <si>
    <t>さいたま市桜区</t>
    <phoneticPr fontId="4"/>
  </si>
  <si>
    <t>さいたま市浦和区</t>
    <phoneticPr fontId="4"/>
  </si>
  <si>
    <t>さいたま市南区</t>
    <phoneticPr fontId="4"/>
  </si>
  <si>
    <t>さいたま市緑区</t>
    <phoneticPr fontId="4"/>
  </si>
  <si>
    <t>さいたま市岩槻区</t>
    <phoneticPr fontId="4"/>
  </si>
  <si>
    <t>都道府県選択</t>
    <rPh sb="0" eb="4">
      <t>トドウフケン</t>
    </rPh>
    <rPh sb="4" eb="6">
      <t>センタク</t>
    </rPh>
    <phoneticPr fontId="4"/>
  </si>
  <si>
    <t>千葉市中央区</t>
    <phoneticPr fontId="4"/>
  </si>
  <si>
    <t>千葉市花見川区</t>
    <phoneticPr fontId="4"/>
  </si>
  <si>
    <t>千葉市稲毛区</t>
    <phoneticPr fontId="4"/>
  </si>
  <si>
    <t>千葉市若葉区</t>
    <phoneticPr fontId="4"/>
  </si>
  <si>
    <t>千葉市緑区</t>
    <phoneticPr fontId="4"/>
  </si>
  <si>
    <t>千葉市美浜区</t>
    <phoneticPr fontId="4"/>
  </si>
  <si>
    <t>横浜市鶴見区</t>
    <phoneticPr fontId="4"/>
  </si>
  <si>
    <t>川崎市川崎区</t>
    <phoneticPr fontId="4"/>
  </si>
  <si>
    <t>横浜市神奈川区</t>
    <phoneticPr fontId="4"/>
  </si>
  <si>
    <t>横浜市西区</t>
    <phoneticPr fontId="4"/>
  </si>
  <si>
    <t>横浜市中区</t>
    <phoneticPr fontId="4"/>
  </si>
  <si>
    <t>横浜市南区</t>
    <phoneticPr fontId="4"/>
  </si>
  <si>
    <t>横浜市保土ケ谷区</t>
    <phoneticPr fontId="4"/>
  </si>
  <si>
    <t>横浜市磯子区</t>
    <phoneticPr fontId="4"/>
  </si>
  <si>
    <t>横浜市金沢区</t>
    <phoneticPr fontId="4"/>
  </si>
  <si>
    <t>横浜市港北区</t>
    <phoneticPr fontId="4"/>
  </si>
  <si>
    <t>横浜市戸塚区</t>
    <phoneticPr fontId="4"/>
  </si>
  <si>
    <t>横浜市港南区</t>
    <phoneticPr fontId="4"/>
  </si>
  <si>
    <t>横浜市旭区</t>
    <phoneticPr fontId="4"/>
  </si>
  <si>
    <t>横浜市緑区</t>
    <phoneticPr fontId="4"/>
  </si>
  <si>
    <t>横浜市瀬谷区</t>
    <phoneticPr fontId="4"/>
  </si>
  <si>
    <t>横浜市栄区</t>
    <phoneticPr fontId="4"/>
  </si>
  <si>
    <t>横浜市泉区</t>
    <phoneticPr fontId="4"/>
  </si>
  <si>
    <t>横浜市青葉区</t>
    <phoneticPr fontId="4"/>
  </si>
  <si>
    <t>横浜市都筑区</t>
    <phoneticPr fontId="4"/>
  </si>
  <si>
    <t>川崎市幸区</t>
    <phoneticPr fontId="4"/>
  </si>
  <si>
    <t>川崎市中原区</t>
    <phoneticPr fontId="4"/>
  </si>
  <si>
    <t>川崎市高津区</t>
    <phoneticPr fontId="4"/>
  </si>
  <si>
    <t>川崎市多摩区</t>
    <phoneticPr fontId="4"/>
  </si>
  <si>
    <t>川崎市宮前区</t>
    <phoneticPr fontId="4"/>
  </si>
  <si>
    <t>川崎市麻生区</t>
    <phoneticPr fontId="4"/>
  </si>
  <si>
    <t>新潟市北区</t>
    <phoneticPr fontId="4"/>
  </si>
  <si>
    <t>新潟市東区</t>
    <phoneticPr fontId="4"/>
  </si>
  <si>
    <t>新潟市中央区</t>
    <phoneticPr fontId="4"/>
  </si>
  <si>
    <t>新潟市江南区</t>
    <phoneticPr fontId="4"/>
  </si>
  <si>
    <t>新潟市秋葉区</t>
    <phoneticPr fontId="4"/>
  </si>
  <si>
    <t>新潟市南区</t>
    <phoneticPr fontId="4"/>
  </si>
  <si>
    <t>新潟市西区</t>
    <phoneticPr fontId="4"/>
  </si>
  <si>
    <t>新潟市西蒲区</t>
    <phoneticPr fontId="4"/>
  </si>
  <si>
    <t>静岡市葵区</t>
    <phoneticPr fontId="4"/>
  </si>
  <si>
    <t>静岡市駿河区</t>
    <phoneticPr fontId="4"/>
  </si>
  <si>
    <t>静岡市清水区</t>
    <phoneticPr fontId="4"/>
  </si>
  <si>
    <t>浜松市天竜区</t>
    <phoneticPr fontId="4"/>
  </si>
  <si>
    <t>名古屋市千種区</t>
    <phoneticPr fontId="4"/>
  </si>
  <si>
    <t>名古屋市東区</t>
    <phoneticPr fontId="4"/>
  </si>
  <si>
    <t>名古屋市北区</t>
    <phoneticPr fontId="4"/>
  </si>
  <si>
    <t>名古屋市西区</t>
    <phoneticPr fontId="4"/>
  </si>
  <si>
    <t>名古屋市中村区</t>
    <phoneticPr fontId="4"/>
  </si>
  <si>
    <t>名古屋市中区</t>
    <phoneticPr fontId="4"/>
  </si>
  <si>
    <t>名古屋市昭和区</t>
    <phoneticPr fontId="4"/>
  </si>
  <si>
    <t>名古屋市瑞穂区</t>
    <phoneticPr fontId="4"/>
  </si>
  <si>
    <t>名古屋市熱田区</t>
    <phoneticPr fontId="4"/>
  </si>
  <si>
    <t>名古屋市中川区</t>
    <phoneticPr fontId="4"/>
  </si>
  <si>
    <t>名古屋市港区</t>
    <phoneticPr fontId="4"/>
  </si>
  <si>
    <t>名古屋市南区</t>
    <phoneticPr fontId="4"/>
  </si>
  <si>
    <t>名古屋市守山区</t>
    <phoneticPr fontId="4"/>
  </si>
  <si>
    <t>名古屋市緑区</t>
    <phoneticPr fontId="4"/>
  </si>
  <si>
    <t>名古屋市名東区</t>
    <phoneticPr fontId="4"/>
  </si>
  <si>
    <t>名古屋市天白区</t>
    <phoneticPr fontId="4"/>
  </si>
  <si>
    <t>京都市北区</t>
    <phoneticPr fontId="4"/>
  </si>
  <si>
    <t>京都市上京区</t>
    <phoneticPr fontId="4"/>
  </si>
  <si>
    <t>京都市左京区</t>
    <phoneticPr fontId="4"/>
  </si>
  <si>
    <t>京都市中京区</t>
    <phoneticPr fontId="4"/>
  </si>
  <si>
    <t>京都市東山区</t>
    <phoneticPr fontId="4"/>
  </si>
  <si>
    <t>京都市下京区</t>
    <phoneticPr fontId="4"/>
  </si>
  <si>
    <t>京都市南区</t>
    <phoneticPr fontId="4"/>
  </si>
  <si>
    <t>京都市右京区</t>
    <phoneticPr fontId="4"/>
  </si>
  <si>
    <t>京都市伏見区</t>
    <phoneticPr fontId="4"/>
  </si>
  <si>
    <t>京都市山科区</t>
    <phoneticPr fontId="4"/>
  </si>
  <si>
    <t>京都市西京区</t>
    <phoneticPr fontId="4"/>
  </si>
  <si>
    <t>大阪市都島区</t>
    <phoneticPr fontId="4"/>
  </si>
  <si>
    <t>大阪市福島区</t>
    <phoneticPr fontId="4"/>
  </si>
  <si>
    <t>大阪市此花区</t>
    <phoneticPr fontId="4"/>
  </si>
  <si>
    <t>大阪市西区</t>
    <phoneticPr fontId="4"/>
  </si>
  <si>
    <t>大阪市港区</t>
    <phoneticPr fontId="4"/>
  </si>
  <si>
    <t>大阪市大正区</t>
    <phoneticPr fontId="4"/>
  </si>
  <si>
    <t>大阪市天王寺区</t>
    <phoneticPr fontId="4"/>
  </si>
  <si>
    <t>大阪市浪速区</t>
    <phoneticPr fontId="4"/>
  </si>
  <si>
    <t>大阪市西淀川区</t>
    <phoneticPr fontId="4"/>
  </si>
  <si>
    <t>大阪市東淀川区</t>
    <phoneticPr fontId="4"/>
  </si>
  <si>
    <t>大阪市東成区</t>
    <phoneticPr fontId="4"/>
  </si>
  <si>
    <t>大阪市生野区</t>
    <phoneticPr fontId="4"/>
  </si>
  <si>
    <t>大阪市旭区</t>
    <phoneticPr fontId="4"/>
  </si>
  <si>
    <t>大阪市城東区</t>
    <phoneticPr fontId="4"/>
  </si>
  <si>
    <t>大阪市阿倍野区</t>
    <phoneticPr fontId="4"/>
  </si>
  <si>
    <t>大阪市住吉区</t>
    <phoneticPr fontId="4"/>
  </si>
  <si>
    <t>大阪市東住吉区</t>
    <phoneticPr fontId="4"/>
  </si>
  <si>
    <t>大阪市西成区</t>
    <phoneticPr fontId="4"/>
  </si>
  <si>
    <t>大阪市淀川区</t>
    <phoneticPr fontId="4"/>
  </si>
  <si>
    <t>大阪市鶴見区</t>
    <phoneticPr fontId="4"/>
  </si>
  <si>
    <t>大阪市住之江区</t>
    <phoneticPr fontId="4"/>
  </si>
  <si>
    <t>大阪市平野区</t>
    <phoneticPr fontId="4"/>
  </si>
  <si>
    <t>大阪市北区</t>
    <phoneticPr fontId="4"/>
  </si>
  <si>
    <t>大阪市中央区</t>
    <phoneticPr fontId="4"/>
  </si>
  <si>
    <t>堺市堺区</t>
    <phoneticPr fontId="4"/>
  </si>
  <si>
    <t>堺市中区</t>
    <phoneticPr fontId="4"/>
  </si>
  <si>
    <t>堺市東区</t>
    <phoneticPr fontId="4"/>
  </si>
  <si>
    <t>堺市西区</t>
    <phoneticPr fontId="4"/>
  </si>
  <si>
    <t>堺市南区</t>
    <phoneticPr fontId="4"/>
  </si>
  <si>
    <t>堺市北区</t>
    <phoneticPr fontId="4"/>
  </si>
  <si>
    <t>堺市美原区</t>
    <phoneticPr fontId="4"/>
  </si>
  <si>
    <t>神戸市東灘区</t>
    <phoneticPr fontId="4"/>
  </si>
  <si>
    <t>神戸市灘区</t>
    <phoneticPr fontId="4"/>
  </si>
  <si>
    <t>神戸市兵庫区</t>
    <phoneticPr fontId="4"/>
  </si>
  <si>
    <t>神戸市長田区</t>
    <phoneticPr fontId="4"/>
  </si>
  <si>
    <t>神戸市須磨区</t>
    <phoneticPr fontId="4"/>
  </si>
  <si>
    <t>神戸市垂水区</t>
    <phoneticPr fontId="4"/>
  </si>
  <si>
    <t>神戸市北区</t>
    <phoneticPr fontId="4"/>
  </si>
  <si>
    <t>神戸市中央区</t>
    <phoneticPr fontId="4"/>
  </si>
  <si>
    <t>神戸市西区</t>
    <phoneticPr fontId="4"/>
  </si>
  <si>
    <t>岡山市北区</t>
    <phoneticPr fontId="4"/>
  </si>
  <si>
    <t>岡山市中区</t>
    <phoneticPr fontId="4"/>
  </si>
  <si>
    <t>岡山市東区</t>
    <phoneticPr fontId="4"/>
  </si>
  <si>
    <t>岡山市南区</t>
    <phoneticPr fontId="4"/>
  </si>
  <si>
    <t>広島市中区</t>
    <phoneticPr fontId="4"/>
  </si>
  <si>
    <t>広島市東区</t>
    <phoneticPr fontId="4"/>
  </si>
  <si>
    <t>広島市南区</t>
    <phoneticPr fontId="4"/>
  </si>
  <si>
    <t>広島市西区</t>
    <phoneticPr fontId="4"/>
  </si>
  <si>
    <t>広島市安佐南区</t>
    <phoneticPr fontId="4"/>
  </si>
  <si>
    <t>広島市安佐北区</t>
    <phoneticPr fontId="4"/>
  </si>
  <si>
    <t>広島市安芸区</t>
    <phoneticPr fontId="4"/>
  </si>
  <si>
    <t>広島市佐伯区</t>
    <phoneticPr fontId="4"/>
  </si>
  <si>
    <t>北九州市門司区</t>
    <phoneticPr fontId="4"/>
  </si>
  <si>
    <t>北九州市若松区</t>
    <phoneticPr fontId="4"/>
  </si>
  <si>
    <t>北九州市戸畑区</t>
    <phoneticPr fontId="4"/>
  </si>
  <si>
    <t>北九州市小倉北区</t>
    <phoneticPr fontId="4"/>
  </si>
  <si>
    <t>北九州市小倉南区</t>
    <phoneticPr fontId="4"/>
  </si>
  <si>
    <t>北九州市八幡東区</t>
    <phoneticPr fontId="4"/>
  </si>
  <si>
    <t>北九州市八幡西区</t>
    <phoneticPr fontId="4"/>
  </si>
  <si>
    <t>福岡市東区</t>
    <phoneticPr fontId="4"/>
  </si>
  <si>
    <t>福岡市博多区</t>
    <phoneticPr fontId="4"/>
  </si>
  <si>
    <t>福岡市中央区</t>
    <phoneticPr fontId="4"/>
  </si>
  <si>
    <t>福岡市南区</t>
    <phoneticPr fontId="4"/>
  </si>
  <si>
    <t>福岡市西区</t>
    <phoneticPr fontId="4"/>
  </si>
  <si>
    <t>福岡市城南区</t>
    <phoneticPr fontId="4"/>
  </si>
  <si>
    <t>福岡市早良区</t>
    <phoneticPr fontId="4"/>
  </si>
  <si>
    <t>申請書の市郡区</t>
    <rPh sb="0" eb="3">
      <t>シンセイショ</t>
    </rPh>
    <rPh sb="5" eb="6">
      <t>グン</t>
    </rPh>
    <rPh sb="6" eb="7">
      <t>ク</t>
    </rPh>
    <phoneticPr fontId="4"/>
  </si>
  <si>
    <t>申請書の都道府県</t>
    <rPh sb="0" eb="3">
      <t>シンセイショ</t>
    </rPh>
    <rPh sb="4" eb="8">
      <t>トドウフケン</t>
    </rPh>
    <phoneticPr fontId="4"/>
  </si>
  <si>
    <t>申請書の区町村</t>
    <rPh sb="0" eb="3">
      <t>シンセイショ</t>
    </rPh>
    <rPh sb="4" eb="7">
      <t>クチョウソン</t>
    </rPh>
    <phoneticPr fontId="4"/>
  </si>
  <si>
    <t>都道府県</t>
    <rPh sb="0" eb="4">
      <t>トドウフケン</t>
    </rPh>
    <phoneticPr fontId="4"/>
  </si>
  <si>
    <t>変更前の住所</t>
    <phoneticPr fontId="4"/>
  </si>
  <si>
    <t>北海</t>
  </si>
  <si>
    <t>札幌</t>
  </si>
  <si>
    <t>函館</t>
  </si>
  <si>
    <t>小樽</t>
  </si>
  <si>
    <t>旭川</t>
  </si>
  <si>
    <t>室蘭</t>
  </si>
  <si>
    <t>釧路</t>
  </si>
  <si>
    <t>帯広</t>
  </si>
  <si>
    <t>北見</t>
  </si>
  <si>
    <t>夕張</t>
  </si>
  <si>
    <t>岩見沢</t>
  </si>
  <si>
    <t>網走</t>
  </si>
  <si>
    <t>留萌</t>
  </si>
  <si>
    <t>苫小牧</t>
  </si>
  <si>
    <t>稚内</t>
  </si>
  <si>
    <t>美唄</t>
  </si>
  <si>
    <t>芦別</t>
  </si>
  <si>
    <t>江別</t>
  </si>
  <si>
    <t>赤平</t>
  </si>
  <si>
    <t>紋別</t>
  </si>
  <si>
    <t>士別</t>
  </si>
  <si>
    <t>名寄</t>
  </si>
  <si>
    <t>三笠</t>
  </si>
  <si>
    <t>根室</t>
  </si>
  <si>
    <t>千歳</t>
  </si>
  <si>
    <t>滝川</t>
  </si>
  <si>
    <t>砂川</t>
  </si>
  <si>
    <t>歌志内</t>
  </si>
  <si>
    <t>深川</t>
  </si>
  <si>
    <t>富良野</t>
  </si>
  <si>
    <t>登別</t>
  </si>
  <si>
    <t>恵庭</t>
  </si>
  <si>
    <t>伊達</t>
  </si>
  <si>
    <t>北広島</t>
  </si>
  <si>
    <t>石狩</t>
  </si>
  <si>
    <t>北斗</t>
  </si>
  <si>
    <t>当別</t>
  </si>
  <si>
    <t>新篠津</t>
  </si>
  <si>
    <t>松前</t>
  </si>
  <si>
    <t>知内</t>
  </si>
  <si>
    <t>木古内</t>
  </si>
  <si>
    <t>七飯</t>
  </si>
  <si>
    <t>鹿部</t>
  </si>
  <si>
    <t>森</t>
  </si>
  <si>
    <t>八雲</t>
  </si>
  <si>
    <t>長万部</t>
  </si>
  <si>
    <t>江差</t>
  </si>
  <si>
    <t>上ノ国</t>
  </si>
  <si>
    <t>厚沢部</t>
  </si>
  <si>
    <t>乙部</t>
  </si>
  <si>
    <t>奥尻</t>
  </si>
  <si>
    <t>今金</t>
  </si>
  <si>
    <t>せたな</t>
  </si>
  <si>
    <t>島牧</t>
  </si>
  <si>
    <t>寿都</t>
  </si>
  <si>
    <t>黒松内</t>
  </si>
  <si>
    <t>蘭越</t>
  </si>
  <si>
    <t>ニセコ</t>
  </si>
  <si>
    <t>真狩</t>
  </si>
  <si>
    <t>留寿都</t>
  </si>
  <si>
    <t>喜茂別</t>
  </si>
  <si>
    <t>京極</t>
  </si>
  <si>
    <t>倶知安</t>
  </si>
  <si>
    <t>共和</t>
  </si>
  <si>
    <t>岩内</t>
  </si>
  <si>
    <t>泊</t>
  </si>
  <si>
    <t>神恵内</t>
  </si>
  <si>
    <t>積丹</t>
  </si>
  <si>
    <t>古平</t>
  </si>
  <si>
    <t>仁木</t>
  </si>
  <si>
    <t>余市</t>
  </si>
  <si>
    <t>赤井川</t>
  </si>
  <si>
    <t>南幌</t>
  </si>
  <si>
    <t>奈井江</t>
  </si>
  <si>
    <t>上砂川</t>
  </si>
  <si>
    <t>由仁</t>
  </si>
  <si>
    <t>長沼</t>
  </si>
  <si>
    <t>栗山</t>
  </si>
  <si>
    <t>月形</t>
  </si>
  <si>
    <t>浦臼</t>
  </si>
  <si>
    <t>新十津川</t>
  </si>
  <si>
    <t>妹背牛</t>
  </si>
  <si>
    <t>秩父別</t>
  </si>
  <si>
    <t>雨竜</t>
  </si>
  <si>
    <t>北竜</t>
  </si>
  <si>
    <t>沼田</t>
  </si>
  <si>
    <t>鷹栖</t>
  </si>
  <si>
    <t>東神楽</t>
  </si>
  <si>
    <t>当麻</t>
  </si>
  <si>
    <t>比布</t>
  </si>
  <si>
    <t>愛別</t>
  </si>
  <si>
    <t>上川</t>
  </si>
  <si>
    <t>東川</t>
  </si>
  <si>
    <t>美瑛</t>
  </si>
  <si>
    <t>上富良野</t>
  </si>
  <si>
    <t>中富良野</t>
  </si>
  <si>
    <t>南富良野</t>
  </si>
  <si>
    <t>占冠</t>
  </si>
  <si>
    <t>和寒</t>
  </si>
  <si>
    <t>剣淵</t>
  </si>
  <si>
    <t>下川</t>
  </si>
  <si>
    <t>美深</t>
  </si>
  <si>
    <t>音威子府</t>
  </si>
  <si>
    <t>中川</t>
  </si>
  <si>
    <t>幌加内</t>
  </si>
  <si>
    <t>増毛</t>
  </si>
  <si>
    <t>小平</t>
  </si>
  <si>
    <t>苫前</t>
  </si>
  <si>
    <t>羽幌</t>
  </si>
  <si>
    <t>初山別</t>
  </si>
  <si>
    <t>遠別</t>
  </si>
  <si>
    <t>天塩</t>
  </si>
  <si>
    <t>猿払</t>
  </si>
  <si>
    <t>浜頓別</t>
  </si>
  <si>
    <t>中頓別</t>
  </si>
  <si>
    <t>枝幸</t>
  </si>
  <si>
    <t>豊富</t>
  </si>
  <si>
    <t>礼文</t>
  </si>
  <si>
    <t>利尻</t>
  </si>
  <si>
    <t>利尻富士</t>
  </si>
  <si>
    <t>幌延</t>
  </si>
  <si>
    <t>美幌</t>
  </si>
  <si>
    <t>津別</t>
  </si>
  <si>
    <t>斜里</t>
  </si>
  <si>
    <t>清里</t>
  </si>
  <si>
    <t>小清水</t>
  </si>
  <si>
    <t>訓子府</t>
  </si>
  <si>
    <t>置戸</t>
  </si>
  <si>
    <t>佐呂間</t>
  </si>
  <si>
    <t>遠軽</t>
  </si>
  <si>
    <t>湧別</t>
  </si>
  <si>
    <t>滝上</t>
  </si>
  <si>
    <t>興部</t>
  </si>
  <si>
    <t>西興部</t>
  </si>
  <si>
    <t>雄武</t>
  </si>
  <si>
    <t>大空</t>
  </si>
  <si>
    <t>豊浦</t>
  </si>
  <si>
    <t>壮瞥</t>
  </si>
  <si>
    <t>白老</t>
  </si>
  <si>
    <t>厚真</t>
  </si>
  <si>
    <t>洞爺湖</t>
  </si>
  <si>
    <t>安平</t>
  </si>
  <si>
    <t>むかわ</t>
  </si>
  <si>
    <t>日高</t>
  </si>
  <si>
    <t>平取</t>
  </si>
  <si>
    <t>新冠</t>
  </si>
  <si>
    <t>浦河</t>
  </si>
  <si>
    <t>様似</t>
  </si>
  <si>
    <t>えりも</t>
  </si>
  <si>
    <t>新ひだか</t>
  </si>
  <si>
    <t>音更</t>
  </si>
  <si>
    <t>士幌</t>
  </si>
  <si>
    <t>上士幌</t>
  </si>
  <si>
    <t>鹿追</t>
  </si>
  <si>
    <t>新得</t>
  </si>
  <si>
    <t>清水</t>
  </si>
  <si>
    <t>芽室</t>
  </si>
  <si>
    <t>中札内</t>
  </si>
  <si>
    <t>更別</t>
  </si>
  <si>
    <t>大樹</t>
  </si>
  <si>
    <t>広尾</t>
  </si>
  <si>
    <t>幕別</t>
  </si>
  <si>
    <t>池田</t>
  </si>
  <si>
    <t>豊頃</t>
  </si>
  <si>
    <t>本別</t>
  </si>
  <si>
    <t>足寄</t>
  </si>
  <si>
    <t>陸別</t>
  </si>
  <si>
    <t>浦幌</t>
  </si>
  <si>
    <t>厚岸</t>
  </si>
  <si>
    <t>浜中</t>
  </si>
  <si>
    <t>標茶</t>
  </si>
  <si>
    <t>弟子屈</t>
  </si>
  <si>
    <t>鶴居</t>
  </si>
  <si>
    <t>白糠</t>
  </si>
  <si>
    <t>別海</t>
  </si>
  <si>
    <t>中標津</t>
  </si>
  <si>
    <t>標津</t>
  </si>
  <si>
    <t>羅臼</t>
  </si>
  <si>
    <t>色丹</t>
  </si>
  <si>
    <t>留夜別</t>
  </si>
  <si>
    <t>留別</t>
  </si>
  <si>
    <t>紗那</t>
  </si>
  <si>
    <t>蘂取</t>
  </si>
  <si>
    <t>弘前</t>
  </si>
  <si>
    <t>八戸</t>
  </si>
  <si>
    <t>黒石</t>
  </si>
  <si>
    <t>五所川原</t>
  </si>
  <si>
    <t>十和田</t>
  </si>
  <si>
    <t>三沢</t>
  </si>
  <si>
    <t>むつ</t>
  </si>
  <si>
    <t>つがる</t>
  </si>
  <si>
    <t>平川</t>
  </si>
  <si>
    <t>平内</t>
  </si>
  <si>
    <t>今別</t>
  </si>
  <si>
    <t>蓬田</t>
  </si>
  <si>
    <t>外ヶ浜</t>
  </si>
  <si>
    <t>鰺ヶ沢</t>
  </si>
  <si>
    <t>深浦</t>
  </si>
  <si>
    <t>西目屋</t>
  </si>
  <si>
    <t>藤崎</t>
  </si>
  <si>
    <t>大鰐</t>
  </si>
  <si>
    <t>田舎館</t>
  </si>
  <si>
    <t>板柳</t>
  </si>
  <si>
    <t>鶴田</t>
  </si>
  <si>
    <t>中泊</t>
  </si>
  <si>
    <t>野辺地</t>
  </si>
  <si>
    <t>七戸</t>
  </si>
  <si>
    <t>六戸</t>
  </si>
  <si>
    <t>横浜</t>
  </si>
  <si>
    <t>東北</t>
  </si>
  <si>
    <t>六ヶ所</t>
  </si>
  <si>
    <t>おいらせ</t>
  </si>
  <si>
    <t>大間</t>
  </si>
  <si>
    <t>東通</t>
  </si>
  <si>
    <t>風間浦</t>
  </si>
  <si>
    <t>佐井</t>
  </si>
  <si>
    <t>三戸</t>
  </si>
  <si>
    <t>五戸</t>
  </si>
  <si>
    <t>田子</t>
  </si>
  <si>
    <t>南部</t>
  </si>
  <si>
    <t>階上</t>
  </si>
  <si>
    <t>新郷</t>
  </si>
  <si>
    <t>盛岡</t>
  </si>
  <si>
    <t>宮古</t>
  </si>
  <si>
    <t>大船渡</t>
  </si>
  <si>
    <t>花巻</t>
  </si>
  <si>
    <t>北上</t>
  </si>
  <si>
    <t>久慈</t>
  </si>
  <si>
    <t>遠野</t>
  </si>
  <si>
    <t>一関</t>
  </si>
  <si>
    <t>陸前高田</t>
  </si>
  <si>
    <t>釜石</t>
  </si>
  <si>
    <t>二戸</t>
  </si>
  <si>
    <t>八幡平</t>
  </si>
  <si>
    <t>奥州</t>
  </si>
  <si>
    <t>滝沢</t>
  </si>
  <si>
    <t>雫石</t>
  </si>
  <si>
    <t>葛巻</t>
  </si>
  <si>
    <t>紫波</t>
  </si>
  <si>
    <t>矢巾</t>
  </si>
  <si>
    <t>西和賀</t>
  </si>
  <si>
    <t>金ケ崎</t>
  </si>
  <si>
    <t>平泉</t>
  </si>
  <si>
    <t>住田</t>
  </si>
  <si>
    <t>大槌</t>
  </si>
  <si>
    <t>山田</t>
  </si>
  <si>
    <t>岩泉</t>
  </si>
  <si>
    <t>田野畑</t>
  </si>
  <si>
    <t>普代</t>
  </si>
  <si>
    <t>軽米</t>
  </si>
  <si>
    <t>野田</t>
  </si>
  <si>
    <t>九戸</t>
  </si>
  <si>
    <t>洋野</t>
  </si>
  <si>
    <t>一戸</t>
  </si>
  <si>
    <t>仙台</t>
  </si>
  <si>
    <t>青葉</t>
  </si>
  <si>
    <t>宮城野</t>
  </si>
  <si>
    <t>若林</t>
  </si>
  <si>
    <t>太白</t>
  </si>
  <si>
    <t>泉</t>
  </si>
  <si>
    <t>石巻</t>
  </si>
  <si>
    <t>塩竈</t>
  </si>
  <si>
    <t>気仙沼</t>
  </si>
  <si>
    <t>白石</t>
  </si>
  <si>
    <t>名取</t>
  </si>
  <si>
    <t>角田</t>
  </si>
  <si>
    <t>多賀城</t>
  </si>
  <si>
    <t>岩沼</t>
  </si>
  <si>
    <t>登米</t>
  </si>
  <si>
    <t>栗原</t>
  </si>
  <si>
    <t>東松島</t>
  </si>
  <si>
    <t>大崎</t>
  </si>
  <si>
    <t>富谷</t>
  </si>
  <si>
    <t>蔵王</t>
  </si>
  <si>
    <t>七ヶ宿</t>
  </si>
  <si>
    <t>大河原</t>
  </si>
  <si>
    <t>村田</t>
  </si>
  <si>
    <t>柴田</t>
  </si>
  <si>
    <t>川崎</t>
  </si>
  <si>
    <t>丸森</t>
  </si>
  <si>
    <t>亘理</t>
  </si>
  <si>
    <t>山元</t>
  </si>
  <si>
    <t>松島</t>
  </si>
  <si>
    <t>七ヶ浜</t>
  </si>
  <si>
    <t>利府</t>
  </si>
  <si>
    <t>大和</t>
  </si>
  <si>
    <t>大郷</t>
  </si>
  <si>
    <t>大衡</t>
  </si>
  <si>
    <t>色麻</t>
  </si>
  <si>
    <t>加美</t>
  </si>
  <si>
    <t>涌谷</t>
  </si>
  <si>
    <t>美里</t>
  </si>
  <si>
    <t>女川</t>
  </si>
  <si>
    <t>南三陸</t>
  </si>
  <si>
    <t>能代</t>
  </si>
  <si>
    <t>横手</t>
  </si>
  <si>
    <t>大館</t>
  </si>
  <si>
    <t>男鹿</t>
  </si>
  <si>
    <t>湯沢</t>
  </si>
  <si>
    <t>鹿角</t>
  </si>
  <si>
    <t>由利本荘</t>
  </si>
  <si>
    <t>潟上</t>
  </si>
  <si>
    <t>大仙</t>
  </si>
  <si>
    <t>北秋田</t>
  </si>
  <si>
    <t>にかほ</t>
  </si>
  <si>
    <t>仙北</t>
  </si>
  <si>
    <t>小坂</t>
  </si>
  <si>
    <t>上小阿仁</t>
  </si>
  <si>
    <t>藤里</t>
  </si>
  <si>
    <t>三種</t>
  </si>
  <si>
    <t>八峰</t>
  </si>
  <si>
    <t>五城目</t>
  </si>
  <si>
    <t>八郎潟</t>
  </si>
  <si>
    <t>井川</t>
  </si>
  <si>
    <t>大潟</t>
  </si>
  <si>
    <t>美郷</t>
  </si>
  <si>
    <t>羽後</t>
  </si>
  <si>
    <t>東成瀬</t>
  </si>
  <si>
    <t>米沢</t>
  </si>
  <si>
    <t>鶴岡</t>
  </si>
  <si>
    <t>酒田</t>
  </si>
  <si>
    <t>新庄</t>
  </si>
  <si>
    <t>寒河江</t>
  </si>
  <si>
    <t>上山</t>
  </si>
  <si>
    <t>村山</t>
  </si>
  <si>
    <t>長井</t>
  </si>
  <si>
    <t>天童</t>
  </si>
  <si>
    <t>東根</t>
  </si>
  <si>
    <t>尾花沢</t>
  </si>
  <si>
    <t>南陽</t>
  </si>
  <si>
    <t>山辺</t>
  </si>
  <si>
    <t>中山</t>
  </si>
  <si>
    <t>河北</t>
  </si>
  <si>
    <t>西川</t>
  </si>
  <si>
    <t>朝日</t>
  </si>
  <si>
    <t>大江</t>
  </si>
  <si>
    <t>大石田</t>
  </si>
  <si>
    <t>金山</t>
  </si>
  <si>
    <t>最上</t>
  </si>
  <si>
    <t>舟形</t>
  </si>
  <si>
    <t>真室川</t>
  </si>
  <si>
    <t>大蔵</t>
  </si>
  <si>
    <t>鮭川</t>
  </si>
  <si>
    <t>戸沢</t>
  </si>
  <si>
    <t>高畠</t>
  </si>
  <si>
    <t>川西</t>
  </si>
  <si>
    <t>小国</t>
  </si>
  <si>
    <t>白鷹</t>
  </si>
  <si>
    <t>飯豊</t>
  </si>
  <si>
    <t>三川</t>
  </si>
  <si>
    <t>庄内</t>
  </si>
  <si>
    <t>遊佐</t>
  </si>
  <si>
    <t>会津若松</t>
  </si>
  <si>
    <t>郡山</t>
  </si>
  <si>
    <t>いわき</t>
  </si>
  <si>
    <t>白河</t>
  </si>
  <si>
    <t>須賀川</t>
  </si>
  <si>
    <t>喜多方</t>
  </si>
  <si>
    <t>相馬</t>
  </si>
  <si>
    <t>二本松</t>
  </si>
  <si>
    <t>田村</t>
  </si>
  <si>
    <t>南相馬</t>
  </si>
  <si>
    <t>本宮</t>
  </si>
  <si>
    <t>桑折</t>
  </si>
  <si>
    <t>国見</t>
  </si>
  <si>
    <t>川俣</t>
  </si>
  <si>
    <t>大玉</t>
  </si>
  <si>
    <t>鏡石</t>
  </si>
  <si>
    <t>天栄</t>
  </si>
  <si>
    <t>下郷</t>
  </si>
  <si>
    <t>檜枝岐</t>
  </si>
  <si>
    <t>只見</t>
  </si>
  <si>
    <t>南会津</t>
  </si>
  <si>
    <t>北塩原</t>
  </si>
  <si>
    <t>西会津</t>
  </si>
  <si>
    <t>磐梯</t>
  </si>
  <si>
    <t>猪苗代</t>
  </si>
  <si>
    <t>会津坂下</t>
  </si>
  <si>
    <t>湯川</t>
  </si>
  <si>
    <t>柳津</t>
  </si>
  <si>
    <t>三島</t>
  </si>
  <si>
    <t>昭和</t>
  </si>
  <si>
    <t>会津美里</t>
  </si>
  <si>
    <t>西郷</t>
  </si>
  <si>
    <t>泉崎</t>
  </si>
  <si>
    <t>中島</t>
  </si>
  <si>
    <t>矢吹</t>
  </si>
  <si>
    <t>棚倉</t>
  </si>
  <si>
    <t>矢祭</t>
  </si>
  <si>
    <t>塙</t>
  </si>
  <si>
    <t>鮫川</t>
  </si>
  <si>
    <t>玉川</t>
  </si>
  <si>
    <t>平田</t>
  </si>
  <si>
    <t>浅川</t>
  </si>
  <si>
    <t>古殿</t>
  </si>
  <si>
    <t>三春</t>
  </si>
  <si>
    <t>小野</t>
  </si>
  <si>
    <t>広野</t>
  </si>
  <si>
    <t>楢葉</t>
  </si>
  <si>
    <t>富岡</t>
  </si>
  <si>
    <t>川内</t>
  </si>
  <si>
    <t>大熊</t>
  </si>
  <si>
    <t>双葉</t>
  </si>
  <si>
    <t>浪江</t>
  </si>
  <si>
    <t>葛尾</t>
  </si>
  <si>
    <t>新地</t>
  </si>
  <si>
    <t>飯舘</t>
  </si>
  <si>
    <t>水戸</t>
  </si>
  <si>
    <t>日立</t>
  </si>
  <si>
    <t>土浦</t>
  </si>
  <si>
    <t>古河</t>
  </si>
  <si>
    <t>石岡</t>
  </si>
  <si>
    <t>結城</t>
  </si>
  <si>
    <t>龍ケ崎</t>
  </si>
  <si>
    <t>下妻</t>
  </si>
  <si>
    <t>常総</t>
  </si>
  <si>
    <t>常陸太田</t>
  </si>
  <si>
    <t>高萩</t>
  </si>
  <si>
    <t>北茨城</t>
  </si>
  <si>
    <t>笠間</t>
  </si>
  <si>
    <t>取手</t>
  </si>
  <si>
    <t>牛久</t>
  </si>
  <si>
    <t>つくば</t>
  </si>
  <si>
    <t>ひたちなか</t>
  </si>
  <si>
    <t>鹿嶋</t>
  </si>
  <si>
    <t>潮来</t>
  </si>
  <si>
    <t>守谷</t>
  </si>
  <si>
    <t>常陸大宮</t>
  </si>
  <si>
    <t>那珂</t>
  </si>
  <si>
    <t>筑西</t>
  </si>
  <si>
    <t>坂東</t>
  </si>
  <si>
    <t>稲敷</t>
  </si>
  <si>
    <t>かすみがうら</t>
  </si>
  <si>
    <t>桜川</t>
  </si>
  <si>
    <t>神栖</t>
  </si>
  <si>
    <t>行方</t>
  </si>
  <si>
    <t>鉾田</t>
  </si>
  <si>
    <t>つくばみらい</t>
  </si>
  <si>
    <t>小美玉</t>
  </si>
  <si>
    <t>大洗</t>
  </si>
  <si>
    <t>城里</t>
  </si>
  <si>
    <t>東海</t>
  </si>
  <si>
    <t>大子</t>
  </si>
  <si>
    <t>美浦</t>
  </si>
  <si>
    <t>阿見</t>
  </si>
  <si>
    <t>河内</t>
  </si>
  <si>
    <t>八千代</t>
  </si>
  <si>
    <t>五霞</t>
  </si>
  <si>
    <t>境</t>
  </si>
  <si>
    <t>利根</t>
  </si>
  <si>
    <t>宇都宮</t>
  </si>
  <si>
    <t>足利</t>
  </si>
  <si>
    <t>佐野</t>
  </si>
  <si>
    <t>鹿沼</t>
  </si>
  <si>
    <t>日光</t>
  </si>
  <si>
    <t>小山</t>
  </si>
  <si>
    <t>真岡</t>
  </si>
  <si>
    <t>大田原</t>
  </si>
  <si>
    <t>矢板</t>
  </si>
  <si>
    <t>那須塩原</t>
  </si>
  <si>
    <t>さくら</t>
  </si>
  <si>
    <t>那須烏山</t>
  </si>
  <si>
    <t>下野</t>
  </si>
  <si>
    <t>上三川</t>
  </si>
  <si>
    <t>益子</t>
  </si>
  <si>
    <t>茂木</t>
  </si>
  <si>
    <t>市貝</t>
  </si>
  <si>
    <t>芳賀</t>
  </si>
  <si>
    <t>壬生</t>
  </si>
  <si>
    <t>野木</t>
  </si>
  <si>
    <t>塩谷</t>
  </si>
  <si>
    <t>高根沢</t>
  </si>
  <si>
    <t>那須</t>
  </si>
  <si>
    <t>那珂川</t>
  </si>
  <si>
    <t>前橋</t>
  </si>
  <si>
    <t>高崎</t>
  </si>
  <si>
    <t>桐生</t>
  </si>
  <si>
    <t>伊勢崎</t>
  </si>
  <si>
    <t>太田</t>
  </si>
  <si>
    <t>館林</t>
  </si>
  <si>
    <t>渋川</t>
  </si>
  <si>
    <t>藤岡</t>
  </si>
  <si>
    <t>安中</t>
  </si>
  <si>
    <t>みどり</t>
  </si>
  <si>
    <t>榛東</t>
  </si>
  <si>
    <t>吉岡</t>
  </si>
  <si>
    <t>上野</t>
  </si>
  <si>
    <t>神流</t>
  </si>
  <si>
    <t>下仁田</t>
  </si>
  <si>
    <t>南牧</t>
  </si>
  <si>
    <t>甘楽</t>
  </si>
  <si>
    <t>中之条</t>
  </si>
  <si>
    <t>長野原</t>
  </si>
  <si>
    <t>嬬恋</t>
  </si>
  <si>
    <t>草津</t>
  </si>
  <si>
    <t>高山</t>
  </si>
  <si>
    <t>東吾妻</t>
  </si>
  <si>
    <t>片品</t>
  </si>
  <si>
    <t>川場</t>
  </si>
  <si>
    <t>みなかみ</t>
  </si>
  <si>
    <t>玉村</t>
  </si>
  <si>
    <t>板倉</t>
  </si>
  <si>
    <t>明和</t>
  </si>
  <si>
    <t>千代田</t>
  </si>
  <si>
    <t>大泉</t>
  </si>
  <si>
    <t>邑楽</t>
  </si>
  <si>
    <t>さいたま</t>
  </si>
  <si>
    <t>西</t>
  </si>
  <si>
    <t>北</t>
  </si>
  <si>
    <t>大宮</t>
  </si>
  <si>
    <t>見沼</t>
  </si>
  <si>
    <t>中央</t>
  </si>
  <si>
    <t>桜</t>
  </si>
  <si>
    <t>浦和</t>
  </si>
  <si>
    <t>南</t>
  </si>
  <si>
    <t>緑</t>
  </si>
  <si>
    <t>岩槻</t>
  </si>
  <si>
    <t>川越</t>
  </si>
  <si>
    <t>熊谷</t>
  </si>
  <si>
    <t>川口</t>
  </si>
  <si>
    <t>行田</t>
  </si>
  <si>
    <t>秩父</t>
  </si>
  <si>
    <t>所沢</t>
  </si>
  <si>
    <t>飯能</t>
  </si>
  <si>
    <t>加須</t>
  </si>
  <si>
    <t>本庄</t>
  </si>
  <si>
    <t>東松山</t>
  </si>
  <si>
    <t>春日部</t>
  </si>
  <si>
    <t>狭山</t>
  </si>
  <si>
    <t>羽生</t>
  </si>
  <si>
    <t>鴻巣</t>
  </si>
  <si>
    <t>深谷</t>
  </si>
  <si>
    <t>上尾</t>
  </si>
  <si>
    <t>草加</t>
  </si>
  <si>
    <t>越谷</t>
  </si>
  <si>
    <t>蕨</t>
  </si>
  <si>
    <t>戸田</t>
  </si>
  <si>
    <t>入間</t>
  </si>
  <si>
    <t>朝霞</t>
  </si>
  <si>
    <t>志木</t>
  </si>
  <si>
    <t>和光</t>
  </si>
  <si>
    <t>新座</t>
  </si>
  <si>
    <t>桶川</t>
  </si>
  <si>
    <t>久喜</t>
  </si>
  <si>
    <t>北本</t>
  </si>
  <si>
    <t>八潮</t>
  </si>
  <si>
    <t>富士見</t>
  </si>
  <si>
    <t>三郷</t>
  </si>
  <si>
    <t>蓮田</t>
  </si>
  <si>
    <t>坂戸</t>
  </si>
  <si>
    <t>幸手</t>
  </si>
  <si>
    <t>鶴ヶ島</t>
  </si>
  <si>
    <t>吉川</t>
  </si>
  <si>
    <t>ふじみ野</t>
  </si>
  <si>
    <t>白岡</t>
  </si>
  <si>
    <t>伊奈</t>
  </si>
  <si>
    <t>三芳</t>
  </si>
  <si>
    <t>毛呂山</t>
  </si>
  <si>
    <t>越生</t>
  </si>
  <si>
    <t>滑川</t>
  </si>
  <si>
    <t>嵐山</t>
  </si>
  <si>
    <t>小川</t>
  </si>
  <si>
    <t>川島</t>
  </si>
  <si>
    <t>吉見</t>
  </si>
  <si>
    <t>鳩山</t>
  </si>
  <si>
    <t>ときがわ</t>
  </si>
  <si>
    <t>横瀬</t>
  </si>
  <si>
    <t>皆野</t>
  </si>
  <si>
    <t>長瀞</t>
  </si>
  <si>
    <t>小鹿野</t>
  </si>
  <si>
    <t>東秩父</t>
  </si>
  <si>
    <t>神川</t>
  </si>
  <si>
    <t>上里</t>
  </si>
  <si>
    <t>寄居</t>
  </si>
  <si>
    <t>宮代</t>
  </si>
  <si>
    <t>杉戸</t>
  </si>
  <si>
    <t>松伏</t>
  </si>
  <si>
    <t>花見川</t>
  </si>
  <si>
    <t>稲毛</t>
  </si>
  <si>
    <t>若葉</t>
  </si>
  <si>
    <t>美浜</t>
  </si>
  <si>
    <t>銚子</t>
  </si>
  <si>
    <t>市川</t>
  </si>
  <si>
    <t>船橋</t>
  </si>
  <si>
    <t>館山</t>
  </si>
  <si>
    <t>木更津</t>
  </si>
  <si>
    <t>松戸</t>
  </si>
  <si>
    <t>茂原</t>
  </si>
  <si>
    <t>成田</t>
  </si>
  <si>
    <t>佐倉</t>
  </si>
  <si>
    <t>東金</t>
  </si>
  <si>
    <t>旭</t>
  </si>
  <si>
    <t>習志野</t>
  </si>
  <si>
    <t>柏</t>
  </si>
  <si>
    <t>勝浦</t>
  </si>
  <si>
    <t>市原</t>
  </si>
  <si>
    <t>流山</t>
  </si>
  <si>
    <t>我孫子</t>
  </si>
  <si>
    <t>鴨川</t>
  </si>
  <si>
    <t>鎌ケ谷</t>
  </si>
  <si>
    <t>君津</t>
  </si>
  <si>
    <t>富津</t>
  </si>
  <si>
    <t>浦安</t>
  </si>
  <si>
    <t>四街道</t>
  </si>
  <si>
    <t>袖ケ浦</t>
  </si>
  <si>
    <t>八街</t>
  </si>
  <si>
    <t>印西</t>
  </si>
  <si>
    <t>白井</t>
  </si>
  <si>
    <t>富里</t>
  </si>
  <si>
    <t>南房総</t>
  </si>
  <si>
    <t>匝瑳</t>
  </si>
  <si>
    <t>香取</t>
  </si>
  <si>
    <t>山武</t>
  </si>
  <si>
    <t>いすみ</t>
  </si>
  <si>
    <t>大網白里</t>
  </si>
  <si>
    <t>酒々井</t>
  </si>
  <si>
    <t>栄</t>
  </si>
  <si>
    <t>神崎</t>
  </si>
  <si>
    <t>多古</t>
  </si>
  <si>
    <t>東庄</t>
  </si>
  <si>
    <t>九十九里</t>
  </si>
  <si>
    <t>芝山</t>
  </si>
  <si>
    <t>横芝光</t>
  </si>
  <si>
    <t>一宮</t>
  </si>
  <si>
    <t>睦沢</t>
  </si>
  <si>
    <t>長生</t>
  </si>
  <si>
    <t>白子</t>
  </si>
  <si>
    <t>長柄</t>
  </si>
  <si>
    <t>長南</t>
  </si>
  <si>
    <t>大多喜</t>
  </si>
  <si>
    <t>御宿</t>
  </si>
  <si>
    <t>鋸南</t>
  </si>
  <si>
    <t>港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</si>
  <si>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</si>
  <si>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</si>
  <si>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</si>
  <si>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</si>
  <si>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</si>
  <si>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</si>
  <si>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</si>
  <si>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</si>
  <si>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</si>
  <si>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</si>
  <si>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</si>
  <si>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</si>
  <si>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</si>
  <si>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>荒川</t>
  </si>
  <si>
    <t>板橋</t>
  </si>
  <si>
    <t>練馬</t>
  </si>
  <si>
    <t>足立</t>
  </si>
  <si>
    <t>葛飾</t>
  </si>
  <si>
    <t>江戸川</t>
  </si>
  <si>
    <t>八王子</t>
  </si>
  <si>
    <t>立川</t>
  </si>
  <si>
    <t>武蔵野</t>
  </si>
  <si>
    <t>三鷹</t>
  </si>
  <si>
    <t>青梅</t>
  </si>
  <si>
    <t>府中</t>
  </si>
  <si>
    <t>昭島</t>
  </si>
  <si>
    <t>調布</t>
  </si>
  <si>
    <t>町田</t>
  </si>
  <si>
    <t>小金井</t>
  </si>
  <si>
    <t>日野</t>
  </si>
  <si>
    <t>東村山</t>
  </si>
  <si>
    <t>国分寺</t>
  </si>
  <si>
    <t>国立</t>
  </si>
  <si>
    <t>福生</t>
  </si>
  <si>
    <t>狛江</t>
  </si>
  <si>
    <t>東大和</t>
  </si>
  <si>
    <t>清瀬</t>
  </si>
  <si>
    <t>東久留米</t>
  </si>
  <si>
    <t>武蔵村山</t>
  </si>
  <si>
    <t>多摩</t>
  </si>
  <si>
    <t>稲城</t>
  </si>
  <si>
    <t>羽村</t>
  </si>
  <si>
    <t>あきる野</t>
  </si>
  <si>
    <t>西東京</t>
  </si>
  <si>
    <t>瑞穂</t>
  </si>
  <si>
    <t>日の出</t>
  </si>
  <si>
    <t>檜原</t>
  </si>
  <si>
    <t>奥多摩</t>
  </si>
  <si>
    <t>大島</t>
  </si>
  <si>
    <t>利島</t>
  </si>
  <si>
    <t>新島</t>
  </si>
  <si>
    <t>神津島</t>
  </si>
  <si>
    <t>三宅</t>
  </si>
  <si>
    <t>御蔵島</t>
  </si>
  <si>
    <t>八丈</t>
  </si>
  <si>
    <t>青ヶ島</t>
  </si>
  <si>
    <t>小笠原</t>
  </si>
  <si>
    <t>鶴見</t>
  </si>
  <si>
    <t>中</t>
  </si>
  <si>
    <t>保土ケ谷</t>
  </si>
  <si>
    <t>磯子</t>
  </si>
  <si>
    <t>金沢</t>
  </si>
  <si>
    <t>港北</t>
  </si>
  <si>
    <t>戸塚</t>
  </si>
  <si>
    <t>港南</t>
  </si>
  <si>
    <t>瀬谷</t>
  </si>
  <si>
    <t>都筑</t>
  </si>
  <si>
    <t>幸</t>
  </si>
  <si>
    <t>中原</t>
  </si>
  <si>
    <t>高津</t>
  </si>
  <si>
    <t>宮前</t>
  </si>
  <si>
    <t>麻生</t>
  </si>
  <si>
    <t>相模原</t>
  </si>
  <si>
    <t>横須賀</t>
  </si>
  <si>
    <t>平塚</t>
  </si>
  <si>
    <t>鎌倉</t>
  </si>
  <si>
    <t>藤沢</t>
  </si>
  <si>
    <t>小田原</t>
  </si>
  <si>
    <t>茅ヶ崎</t>
  </si>
  <si>
    <t>逗子</t>
  </si>
  <si>
    <t>三浦</t>
  </si>
  <si>
    <t>秦野</t>
  </si>
  <si>
    <t>厚木</t>
  </si>
  <si>
    <t>伊勢原</t>
  </si>
  <si>
    <t>海老名</t>
  </si>
  <si>
    <t>座間</t>
  </si>
  <si>
    <t>南足柄</t>
  </si>
  <si>
    <t>綾瀬</t>
  </si>
  <si>
    <t>葉山</t>
  </si>
  <si>
    <t>寒川</t>
  </si>
  <si>
    <t>大磯</t>
  </si>
  <si>
    <t>二宮</t>
  </si>
  <si>
    <t>中井</t>
  </si>
  <si>
    <t>大井</t>
  </si>
  <si>
    <t>松田</t>
  </si>
  <si>
    <t>山北</t>
  </si>
  <si>
    <t>開成</t>
  </si>
  <si>
    <t>箱根</t>
  </si>
  <si>
    <t>真鶴</t>
  </si>
  <si>
    <t>湯河原</t>
  </si>
  <si>
    <t>愛川</t>
  </si>
  <si>
    <t>清川</t>
  </si>
  <si>
    <t>東</t>
  </si>
  <si>
    <t>江南</t>
  </si>
  <si>
    <t>秋葉</t>
  </si>
  <si>
    <t>西蒲</t>
  </si>
  <si>
    <t>長岡</t>
  </si>
  <si>
    <t>三条</t>
  </si>
  <si>
    <t>柏崎</t>
  </si>
  <si>
    <t>新発田</t>
  </si>
  <si>
    <t>小千谷</t>
  </si>
  <si>
    <t>加茂</t>
  </si>
  <si>
    <t>十日町</t>
  </si>
  <si>
    <t>見附</t>
  </si>
  <si>
    <t>村上</t>
  </si>
  <si>
    <t>燕</t>
  </si>
  <si>
    <t>糸魚川</t>
  </si>
  <si>
    <t>妙高</t>
  </si>
  <si>
    <t>五泉</t>
  </si>
  <si>
    <t>上越</t>
  </si>
  <si>
    <t>阿賀野</t>
  </si>
  <si>
    <t>佐渡</t>
  </si>
  <si>
    <t>魚沼</t>
  </si>
  <si>
    <t>南魚沼</t>
  </si>
  <si>
    <t>胎内</t>
  </si>
  <si>
    <t>聖籠</t>
  </si>
  <si>
    <t>弥彦</t>
  </si>
  <si>
    <t>田上</t>
  </si>
  <si>
    <t>阿賀</t>
  </si>
  <si>
    <t>出雲崎</t>
  </si>
  <si>
    <t>津南</t>
  </si>
  <si>
    <t>刈羽</t>
  </si>
  <si>
    <t>関川</t>
  </si>
  <si>
    <t>粟島浦</t>
  </si>
  <si>
    <t>高岡</t>
  </si>
  <si>
    <t>魚津</t>
  </si>
  <si>
    <t>氷見</t>
  </si>
  <si>
    <t>黒部</t>
  </si>
  <si>
    <t>砺波</t>
  </si>
  <si>
    <t>小矢部</t>
  </si>
  <si>
    <t>南砺</t>
  </si>
  <si>
    <t>射水</t>
  </si>
  <si>
    <t>舟橋</t>
  </si>
  <si>
    <t>上市</t>
  </si>
  <si>
    <t>立山</t>
  </si>
  <si>
    <t>入善</t>
  </si>
  <si>
    <t>七尾</t>
  </si>
  <si>
    <t>小松</t>
  </si>
  <si>
    <t>輪島</t>
  </si>
  <si>
    <t>珠洲</t>
  </si>
  <si>
    <t>加賀</t>
  </si>
  <si>
    <t>羽咋</t>
  </si>
  <si>
    <t>かほく</t>
  </si>
  <si>
    <t>白山</t>
  </si>
  <si>
    <t>能美</t>
  </si>
  <si>
    <t>野々市</t>
  </si>
  <si>
    <t>川北</t>
  </si>
  <si>
    <t>津幡</t>
  </si>
  <si>
    <t>内灘</t>
  </si>
  <si>
    <t>志賀</t>
  </si>
  <si>
    <t>宝達志水</t>
  </si>
  <si>
    <t>中能登</t>
  </si>
  <si>
    <t>穴水</t>
  </si>
  <si>
    <t>能登</t>
  </si>
  <si>
    <t>敦賀</t>
  </si>
  <si>
    <t>小浜</t>
  </si>
  <si>
    <t>大野</t>
  </si>
  <si>
    <t>勝山</t>
  </si>
  <si>
    <t>鯖江</t>
  </si>
  <si>
    <t>あわら</t>
  </si>
  <si>
    <t>越前</t>
  </si>
  <si>
    <t>坂井</t>
  </si>
  <si>
    <t>永平寺</t>
  </si>
  <si>
    <t>南越前</t>
  </si>
  <si>
    <t>高浜</t>
  </si>
  <si>
    <t>おおい</t>
  </si>
  <si>
    <t>若狭</t>
  </si>
  <si>
    <t>甲府</t>
  </si>
  <si>
    <t>富士吉田</t>
  </si>
  <si>
    <t>都留</t>
  </si>
  <si>
    <t>大月</t>
  </si>
  <si>
    <t>韮崎</t>
  </si>
  <si>
    <t>南アルプス</t>
  </si>
  <si>
    <t>北杜</t>
  </si>
  <si>
    <t>甲斐</t>
  </si>
  <si>
    <t>笛吹</t>
  </si>
  <si>
    <t>上野原</t>
  </si>
  <si>
    <t>甲州</t>
  </si>
  <si>
    <t>市川三郷</t>
  </si>
  <si>
    <t>早川</t>
  </si>
  <si>
    <t>身延</t>
  </si>
  <si>
    <t>富士川</t>
  </si>
  <si>
    <t>道志</t>
  </si>
  <si>
    <t>西桂</t>
  </si>
  <si>
    <t>忍野</t>
  </si>
  <si>
    <t>山中湖</t>
  </si>
  <si>
    <t>鳴沢</t>
  </si>
  <si>
    <t>富士河口湖</t>
  </si>
  <si>
    <t>小菅</t>
  </si>
  <si>
    <t>丹波山</t>
  </si>
  <si>
    <t>松本</t>
  </si>
  <si>
    <t>上田</t>
  </si>
  <si>
    <t>岡谷</t>
  </si>
  <si>
    <t>飯田</t>
  </si>
  <si>
    <t>諏訪</t>
  </si>
  <si>
    <t>須坂</t>
  </si>
  <si>
    <t>小諸</t>
  </si>
  <si>
    <t>伊那</t>
  </si>
  <si>
    <t>駒ヶ根</t>
  </si>
  <si>
    <t>大町</t>
  </si>
  <si>
    <t>飯山</t>
  </si>
  <si>
    <t>茅野</t>
  </si>
  <si>
    <t>塩尻</t>
  </si>
  <si>
    <t>佐久</t>
  </si>
  <si>
    <t>千曲</t>
  </si>
  <si>
    <t>東御</t>
  </si>
  <si>
    <t>安曇野</t>
  </si>
  <si>
    <t>小海</t>
  </si>
  <si>
    <t>川上</t>
  </si>
  <si>
    <t>南相木</t>
  </si>
  <si>
    <t>北相木</t>
  </si>
  <si>
    <t>佐久穂</t>
  </si>
  <si>
    <t>軽井沢</t>
  </si>
  <si>
    <t>御代田</t>
  </si>
  <si>
    <t>立科</t>
  </si>
  <si>
    <t>青木</t>
  </si>
  <si>
    <t>長和</t>
  </si>
  <si>
    <t>下諏訪</t>
  </si>
  <si>
    <t>原</t>
  </si>
  <si>
    <t>辰野</t>
  </si>
  <si>
    <t>箕輪</t>
  </si>
  <si>
    <t>飯島</t>
  </si>
  <si>
    <t>南箕輪</t>
  </si>
  <si>
    <t>宮田</t>
  </si>
  <si>
    <t>松川</t>
  </si>
  <si>
    <t>高森</t>
  </si>
  <si>
    <t>阿南</t>
  </si>
  <si>
    <t>阿智</t>
  </si>
  <si>
    <t>平谷</t>
  </si>
  <si>
    <t>根羽</t>
  </si>
  <si>
    <t>下條</t>
  </si>
  <si>
    <t>売木</t>
  </si>
  <si>
    <t>天龍</t>
  </si>
  <si>
    <t>泰阜</t>
  </si>
  <si>
    <t>喬木</t>
  </si>
  <si>
    <t>豊丘</t>
  </si>
  <si>
    <t>大鹿</t>
  </si>
  <si>
    <t>上松</t>
  </si>
  <si>
    <t>南木曽</t>
  </si>
  <si>
    <t>木祖</t>
  </si>
  <si>
    <t>王滝</t>
  </si>
  <si>
    <t>大桑</t>
  </si>
  <si>
    <t>木曽</t>
  </si>
  <si>
    <t>麻績</t>
  </si>
  <si>
    <t>生坂</t>
  </si>
  <si>
    <t>筑北</t>
  </si>
  <si>
    <t>白馬</t>
  </si>
  <si>
    <t>小谷</t>
  </si>
  <si>
    <t>坂城</t>
  </si>
  <si>
    <t>小布施</t>
  </si>
  <si>
    <t>山ノ内</t>
  </si>
  <si>
    <t>木島平</t>
  </si>
  <si>
    <t>野沢温泉</t>
  </si>
  <si>
    <t>信濃</t>
  </si>
  <si>
    <t>飯綱</t>
  </si>
  <si>
    <t>大垣</t>
  </si>
  <si>
    <t>多治見</t>
  </si>
  <si>
    <t>関</t>
  </si>
  <si>
    <t>中津川</t>
  </si>
  <si>
    <t>美濃</t>
  </si>
  <si>
    <t>瑞浪</t>
  </si>
  <si>
    <t>羽島</t>
  </si>
  <si>
    <t>恵那</t>
  </si>
  <si>
    <t>美濃加茂</t>
  </si>
  <si>
    <t>土岐</t>
  </si>
  <si>
    <t>各務原</t>
  </si>
  <si>
    <t>可児</t>
  </si>
  <si>
    <t>山県</t>
  </si>
  <si>
    <t>飛騨</t>
  </si>
  <si>
    <t>本巣</t>
  </si>
  <si>
    <t>郡上</t>
  </si>
  <si>
    <t>下呂</t>
  </si>
  <si>
    <t>海津</t>
  </si>
  <si>
    <t>岐南</t>
  </si>
  <si>
    <t>笠松</t>
  </si>
  <si>
    <t>養老</t>
  </si>
  <si>
    <t>垂井</t>
  </si>
  <si>
    <t>関ケ原</t>
  </si>
  <si>
    <t>神戸</t>
  </si>
  <si>
    <t>輪之内</t>
  </si>
  <si>
    <t>安八</t>
  </si>
  <si>
    <t>揖斐川</t>
  </si>
  <si>
    <t>北方</t>
  </si>
  <si>
    <t>坂祝</t>
  </si>
  <si>
    <t>富加</t>
  </si>
  <si>
    <t>川辺</t>
  </si>
  <si>
    <t>七宗</t>
  </si>
  <si>
    <t>八百津</t>
  </si>
  <si>
    <t>白川</t>
  </si>
  <si>
    <t>東白川</t>
  </si>
  <si>
    <t>御嵩</t>
  </si>
  <si>
    <t>葵</t>
  </si>
  <si>
    <t>駿河</t>
  </si>
  <si>
    <t>浜松</t>
  </si>
  <si>
    <t>浜名</t>
  </si>
  <si>
    <t>天竜</t>
  </si>
  <si>
    <t>沼津</t>
  </si>
  <si>
    <t>熱海</t>
  </si>
  <si>
    <t>富士宮</t>
  </si>
  <si>
    <t>伊東</t>
  </si>
  <si>
    <t>島田</t>
  </si>
  <si>
    <t>富士</t>
  </si>
  <si>
    <t>磐田</t>
  </si>
  <si>
    <t>焼津</t>
  </si>
  <si>
    <t>掛川</t>
  </si>
  <si>
    <t>藤枝</t>
  </si>
  <si>
    <t>御殿場</t>
  </si>
  <si>
    <t>袋井</t>
  </si>
  <si>
    <t>下田</t>
  </si>
  <si>
    <t>裾野</t>
  </si>
  <si>
    <t>湖西</t>
  </si>
  <si>
    <t>伊豆</t>
  </si>
  <si>
    <t>御前崎</t>
  </si>
  <si>
    <t>菊川</t>
  </si>
  <si>
    <t>伊豆の国</t>
  </si>
  <si>
    <t>牧之原</t>
  </si>
  <si>
    <t>東伊豆</t>
  </si>
  <si>
    <t>河津</t>
  </si>
  <si>
    <t>南伊豆</t>
  </si>
  <si>
    <t>松崎</t>
  </si>
  <si>
    <t>西伊豆</t>
  </si>
  <si>
    <t>函南</t>
  </si>
  <si>
    <t>長泉</t>
  </si>
  <si>
    <t>吉田</t>
  </si>
  <si>
    <t>川根本</t>
  </si>
  <si>
    <t>名古屋</t>
  </si>
  <si>
    <t>千種</t>
  </si>
  <si>
    <t>中村</t>
  </si>
  <si>
    <t>熱田</t>
  </si>
  <si>
    <t>守山</t>
  </si>
  <si>
    <t>名東</t>
  </si>
  <si>
    <t>天白</t>
  </si>
  <si>
    <t>豊橋</t>
  </si>
  <si>
    <t>岡崎</t>
  </si>
  <si>
    <t>瀬戸</t>
  </si>
  <si>
    <t>半田</t>
  </si>
  <si>
    <t>春日井</t>
  </si>
  <si>
    <t>豊川</t>
  </si>
  <si>
    <t>津島</t>
  </si>
  <si>
    <t>碧南</t>
  </si>
  <si>
    <t>刈谷</t>
  </si>
  <si>
    <t>豊田</t>
  </si>
  <si>
    <t>安城</t>
  </si>
  <si>
    <t>西尾</t>
  </si>
  <si>
    <t>蒲郡</t>
  </si>
  <si>
    <t>犬山</t>
  </si>
  <si>
    <t>常滑</t>
  </si>
  <si>
    <t>小牧</t>
  </si>
  <si>
    <t>稲沢</t>
  </si>
  <si>
    <t>新城</t>
  </si>
  <si>
    <t>大府</t>
  </si>
  <si>
    <t>知多</t>
  </si>
  <si>
    <t>知立</t>
  </si>
  <si>
    <t>尾張旭</t>
  </si>
  <si>
    <t>岩倉</t>
  </si>
  <si>
    <t>豊明</t>
  </si>
  <si>
    <t>日進</t>
  </si>
  <si>
    <t>田原</t>
  </si>
  <si>
    <t>愛西</t>
  </si>
  <si>
    <t>清須</t>
  </si>
  <si>
    <t>北名古屋</t>
  </si>
  <si>
    <t>弥富</t>
  </si>
  <si>
    <t>みよし</t>
  </si>
  <si>
    <t>あま</t>
  </si>
  <si>
    <t>長久手</t>
  </si>
  <si>
    <t>東郷</t>
  </si>
  <si>
    <t>豊山</t>
  </si>
  <si>
    <t>大口</t>
  </si>
  <si>
    <t>扶桑</t>
  </si>
  <si>
    <t>大治</t>
  </si>
  <si>
    <t>蟹江</t>
  </si>
  <si>
    <t>飛島</t>
  </si>
  <si>
    <t>阿久比</t>
  </si>
  <si>
    <t>東浦</t>
  </si>
  <si>
    <t>南知多</t>
  </si>
  <si>
    <t>武豊</t>
  </si>
  <si>
    <t>幸田</t>
  </si>
  <si>
    <t>設楽</t>
  </si>
  <si>
    <t>東栄</t>
  </si>
  <si>
    <t>豊根</t>
  </si>
  <si>
    <t>津</t>
  </si>
  <si>
    <t>四日市</t>
  </si>
  <si>
    <t>伊勢</t>
  </si>
  <si>
    <t>松阪</t>
  </si>
  <si>
    <t>桑名</t>
  </si>
  <si>
    <t>鈴鹿</t>
  </si>
  <si>
    <t>名張</t>
  </si>
  <si>
    <t>尾鷲</t>
  </si>
  <si>
    <t>亀山</t>
  </si>
  <si>
    <t>鳥羽</t>
  </si>
  <si>
    <t>熊野</t>
  </si>
  <si>
    <t>いなべ</t>
  </si>
  <si>
    <t>志摩</t>
  </si>
  <si>
    <t>伊賀</t>
  </si>
  <si>
    <t>木曽岬</t>
  </si>
  <si>
    <t>東員</t>
  </si>
  <si>
    <t>菰野</t>
  </si>
  <si>
    <t>多気</t>
  </si>
  <si>
    <t>大台</t>
  </si>
  <si>
    <t>玉城</t>
  </si>
  <si>
    <t>度会</t>
  </si>
  <si>
    <t>大紀</t>
  </si>
  <si>
    <t>南伊勢</t>
  </si>
  <si>
    <t>紀北</t>
  </si>
  <si>
    <t>御浜</t>
  </si>
  <si>
    <t>紀宝</t>
  </si>
  <si>
    <t>大津</t>
  </si>
  <si>
    <t>彦根</t>
  </si>
  <si>
    <t>長浜</t>
  </si>
  <si>
    <t>近江八幡</t>
  </si>
  <si>
    <t>栗東</t>
  </si>
  <si>
    <t>甲賀</t>
  </si>
  <si>
    <t>野洲</t>
  </si>
  <si>
    <t>湖南</t>
  </si>
  <si>
    <t>高島</t>
  </si>
  <si>
    <t>東近江</t>
  </si>
  <si>
    <t>米原</t>
  </si>
  <si>
    <t>竜王</t>
  </si>
  <si>
    <t>愛荘</t>
  </si>
  <si>
    <t>豊郷</t>
  </si>
  <si>
    <t>甲良</t>
  </si>
  <si>
    <t>多賀</t>
  </si>
  <si>
    <t>上京</t>
  </si>
  <si>
    <t>左京</t>
  </si>
  <si>
    <t>中京</t>
  </si>
  <si>
    <t>東山</t>
  </si>
  <si>
    <t>下京</t>
  </si>
  <si>
    <t>右京</t>
  </si>
  <si>
    <t>伏見</t>
  </si>
  <si>
    <t>山科</t>
  </si>
  <si>
    <t>西京</t>
  </si>
  <si>
    <t>福知山</t>
  </si>
  <si>
    <t>舞鶴</t>
  </si>
  <si>
    <t>綾部</t>
  </si>
  <si>
    <t>宇治</t>
  </si>
  <si>
    <t>宮津</t>
  </si>
  <si>
    <t>亀岡</t>
  </si>
  <si>
    <t>城陽</t>
  </si>
  <si>
    <t>向日</t>
  </si>
  <si>
    <t>長岡京</t>
  </si>
  <si>
    <t>八幡</t>
  </si>
  <si>
    <t>京田辺</t>
  </si>
  <si>
    <t>京丹後</t>
  </si>
  <si>
    <t>南丹</t>
  </si>
  <si>
    <t>木津川</t>
  </si>
  <si>
    <t>大山崎</t>
  </si>
  <si>
    <t>久御山</t>
  </si>
  <si>
    <t>井手</t>
  </si>
  <si>
    <t>宇治田原</t>
  </si>
  <si>
    <t>笠置</t>
  </si>
  <si>
    <t>和束</t>
  </si>
  <si>
    <t>精華</t>
  </si>
  <si>
    <t>南山城</t>
  </si>
  <si>
    <t>京丹波</t>
  </si>
  <si>
    <t>伊根</t>
  </si>
  <si>
    <t>与謝野</t>
  </si>
  <si>
    <t>都島</t>
  </si>
  <si>
    <t>此花</t>
  </si>
  <si>
    <t>大正</t>
  </si>
  <si>
    <t>天王寺</t>
  </si>
  <si>
    <t>浪速</t>
  </si>
  <si>
    <t>西淀川</t>
  </si>
  <si>
    <t>東淀川</t>
  </si>
  <si>
    <t>東成</t>
  </si>
  <si>
    <t>生野</t>
  </si>
  <si>
    <t>城東</t>
  </si>
  <si>
    <t>阿倍野</t>
  </si>
  <si>
    <t>住吉</t>
  </si>
  <si>
    <t>東住吉</t>
  </si>
  <si>
    <t>西成</t>
  </si>
  <si>
    <t>淀川</t>
  </si>
  <si>
    <t>住之江</t>
  </si>
  <si>
    <t>平野</t>
  </si>
  <si>
    <t>堺</t>
  </si>
  <si>
    <t>美原</t>
  </si>
  <si>
    <t>岸和田</t>
  </si>
  <si>
    <t>豊中</t>
  </si>
  <si>
    <t>吹田</t>
  </si>
  <si>
    <t>泉大津</t>
  </si>
  <si>
    <t>高槻</t>
  </si>
  <si>
    <t>貝塚</t>
  </si>
  <si>
    <t>守口</t>
  </si>
  <si>
    <t>枚方</t>
  </si>
  <si>
    <t>茨木</t>
  </si>
  <si>
    <t>八尾</t>
  </si>
  <si>
    <t>泉佐野</t>
  </si>
  <si>
    <t>富田林</t>
  </si>
  <si>
    <t>寝屋川</t>
  </si>
  <si>
    <t>河内長野</t>
  </si>
  <si>
    <t>松原</t>
  </si>
  <si>
    <t>大東</t>
  </si>
  <si>
    <t>和泉</t>
  </si>
  <si>
    <t>箕面</t>
  </si>
  <si>
    <t>柏原</t>
  </si>
  <si>
    <t>羽曳野</t>
  </si>
  <si>
    <t>門真</t>
  </si>
  <si>
    <t>摂津</t>
  </si>
  <si>
    <t>高石</t>
  </si>
  <si>
    <t>藤井寺</t>
  </si>
  <si>
    <t>東大阪</t>
  </si>
  <si>
    <t>泉南</t>
  </si>
  <si>
    <t>四條畷</t>
  </si>
  <si>
    <t>交野</t>
  </si>
  <si>
    <t>大阪狭山</t>
  </si>
  <si>
    <t>阪南</t>
  </si>
  <si>
    <t>島本</t>
  </si>
  <si>
    <t>豊能</t>
  </si>
  <si>
    <t>能勢</t>
  </si>
  <si>
    <t>忠岡</t>
  </si>
  <si>
    <t>熊取</t>
  </si>
  <si>
    <t>田尻</t>
  </si>
  <si>
    <t>岬</t>
  </si>
  <si>
    <t>太子</t>
  </si>
  <si>
    <t>河南</t>
  </si>
  <si>
    <t>千早赤阪</t>
  </si>
  <si>
    <t>東灘</t>
  </si>
  <si>
    <t>灘</t>
  </si>
  <si>
    <t>長田</t>
  </si>
  <si>
    <t>須磨</t>
  </si>
  <si>
    <t>垂水</t>
  </si>
  <si>
    <t>姫路</t>
  </si>
  <si>
    <t>尼崎</t>
  </si>
  <si>
    <t>明石</t>
  </si>
  <si>
    <t>西宮</t>
  </si>
  <si>
    <t>洲本</t>
  </si>
  <si>
    <t>芦屋</t>
  </si>
  <si>
    <t>伊丹</t>
  </si>
  <si>
    <t>相生</t>
  </si>
  <si>
    <t>豊岡</t>
  </si>
  <si>
    <t>加古川</t>
  </si>
  <si>
    <t>赤穂</t>
  </si>
  <si>
    <t>西脇</t>
  </si>
  <si>
    <t>宝塚</t>
  </si>
  <si>
    <t>三木</t>
  </si>
  <si>
    <t>高砂</t>
  </si>
  <si>
    <t>三田</t>
  </si>
  <si>
    <t>加西</t>
  </si>
  <si>
    <t>丹波篠山</t>
  </si>
  <si>
    <t>養父</t>
  </si>
  <si>
    <t>丹波</t>
  </si>
  <si>
    <t>南あわじ</t>
  </si>
  <si>
    <t>朝来</t>
  </si>
  <si>
    <t>淡路</t>
  </si>
  <si>
    <t>宍粟</t>
  </si>
  <si>
    <t>加東</t>
  </si>
  <si>
    <t>たつの</t>
  </si>
  <si>
    <t>猪名川</t>
  </si>
  <si>
    <t>多可</t>
  </si>
  <si>
    <t>稲美</t>
  </si>
  <si>
    <t>播磨</t>
  </si>
  <si>
    <t>福崎</t>
  </si>
  <si>
    <t>神河</t>
  </si>
  <si>
    <t>上郡</t>
  </si>
  <si>
    <t>佐用</t>
  </si>
  <si>
    <t>香美</t>
  </si>
  <si>
    <t>新温泉</t>
  </si>
  <si>
    <t>大和高田</t>
  </si>
  <si>
    <t>大和郡山</t>
  </si>
  <si>
    <t>天理</t>
  </si>
  <si>
    <t>橿原</t>
  </si>
  <si>
    <t>桜井</t>
  </si>
  <si>
    <t>五條</t>
  </si>
  <si>
    <t>御所</t>
  </si>
  <si>
    <t>生駒</t>
  </si>
  <si>
    <t>香芝</t>
  </si>
  <si>
    <t>葛城</t>
  </si>
  <si>
    <t>宇陀</t>
  </si>
  <si>
    <t>山添</t>
  </si>
  <si>
    <t>平群</t>
  </si>
  <si>
    <t>斑鳩</t>
  </si>
  <si>
    <t>安堵</t>
  </si>
  <si>
    <t>田原本</t>
  </si>
  <si>
    <t>曽爾</t>
  </si>
  <si>
    <t>御杖</t>
  </si>
  <si>
    <t>高取</t>
  </si>
  <si>
    <t>明日香</t>
  </si>
  <si>
    <t>上牧</t>
  </si>
  <si>
    <t>王寺</t>
  </si>
  <si>
    <t>広陵</t>
  </si>
  <si>
    <t>河合</t>
  </si>
  <si>
    <t>吉野</t>
  </si>
  <si>
    <t>大淀</t>
  </si>
  <si>
    <t>下市</t>
  </si>
  <si>
    <t>黒滝</t>
  </si>
  <si>
    <t>天川</t>
  </si>
  <si>
    <t>野迫川</t>
  </si>
  <si>
    <t>十津川</t>
  </si>
  <si>
    <t>下北山</t>
  </si>
  <si>
    <t>上北山</t>
  </si>
  <si>
    <t>東吉野</t>
  </si>
  <si>
    <t>海南</t>
  </si>
  <si>
    <t>橋本</t>
  </si>
  <si>
    <t>有田</t>
  </si>
  <si>
    <t>御坊</t>
  </si>
  <si>
    <t>田辺</t>
  </si>
  <si>
    <t>新宮</t>
  </si>
  <si>
    <t>紀の川</t>
  </si>
  <si>
    <t>岩出</t>
  </si>
  <si>
    <t>紀美野</t>
  </si>
  <si>
    <t>かつらぎ</t>
  </si>
  <si>
    <t>九度山</t>
  </si>
  <si>
    <t>高野</t>
  </si>
  <si>
    <t>湯浅</t>
  </si>
  <si>
    <t>広川</t>
  </si>
  <si>
    <t>有田川</t>
  </si>
  <si>
    <t>由良</t>
  </si>
  <si>
    <t>印南</t>
  </si>
  <si>
    <t>みなべ</t>
  </si>
  <si>
    <t>日高川</t>
  </si>
  <si>
    <t>白浜</t>
  </si>
  <si>
    <t>上富田</t>
  </si>
  <si>
    <t>すさみ</t>
  </si>
  <si>
    <t>那智勝浦</t>
  </si>
  <si>
    <t>太地</t>
  </si>
  <si>
    <t>古座川</t>
  </si>
  <si>
    <t>北山</t>
  </si>
  <si>
    <t>串本</t>
  </si>
  <si>
    <t>米子</t>
  </si>
  <si>
    <t>倉吉</t>
  </si>
  <si>
    <t>境港</t>
  </si>
  <si>
    <t>岩美</t>
  </si>
  <si>
    <t>若桜</t>
  </si>
  <si>
    <t>智頭</t>
  </si>
  <si>
    <t>八頭</t>
  </si>
  <si>
    <t>三朝</t>
  </si>
  <si>
    <t>湯梨浜</t>
  </si>
  <si>
    <t>琴浦</t>
  </si>
  <si>
    <t>北栄</t>
  </si>
  <si>
    <t>日吉津</t>
  </si>
  <si>
    <t>大山</t>
  </si>
  <si>
    <t>伯耆</t>
  </si>
  <si>
    <t>日南</t>
  </si>
  <si>
    <t>江府</t>
  </si>
  <si>
    <t>松江</t>
  </si>
  <si>
    <t>浜田</t>
  </si>
  <si>
    <t>出雲</t>
  </si>
  <si>
    <t>益田</t>
  </si>
  <si>
    <t>安来</t>
  </si>
  <si>
    <t>江津</t>
  </si>
  <si>
    <t>雲南</t>
  </si>
  <si>
    <t>奥出雲</t>
  </si>
  <si>
    <t>飯南</t>
  </si>
  <si>
    <t>川本</t>
  </si>
  <si>
    <t>邑南</t>
  </si>
  <si>
    <t>津和野</t>
  </si>
  <si>
    <t>吉賀</t>
  </si>
  <si>
    <t>海士</t>
  </si>
  <si>
    <t>西ノ島</t>
  </si>
  <si>
    <t>知夫</t>
  </si>
  <si>
    <t>隠岐の島</t>
  </si>
  <si>
    <t>倉敷</t>
  </si>
  <si>
    <t>津山</t>
  </si>
  <si>
    <t>玉野</t>
  </si>
  <si>
    <t>笠岡</t>
  </si>
  <si>
    <t>井原</t>
  </si>
  <si>
    <t>総社</t>
  </si>
  <si>
    <t>高梁</t>
  </si>
  <si>
    <t>新見</t>
  </si>
  <si>
    <t>備前</t>
  </si>
  <si>
    <t>瀬戸内</t>
  </si>
  <si>
    <t>赤磐</t>
  </si>
  <si>
    <t>真庭</t>
  </si>
  <si>
    <t>美作</t>
  </si>
  <si>
    <t>浅口</t>
  </si>
  <si>
    <t>和気</t>
  </si>
  <si>
    <t>早島</t>
  </si>
  <si>
    <t>里庄</t>
  </si>
  <si>
    <t>矢掛</t>
  </si>
  <si>
    <t>鏡野</t>
  </si>
  <si>
    <t>勝央</t>
  </si>
  <si>
    <t>奈義</t>
  </si>
  <si>
    <t>西粟倉</t>
  </si>
  <si>
    <t>久米南</t>
  </si>
  <si>
    <t>美咲</t>
  </si>
  <si>
    <t>吉備中央</t>
  </si>
  <si>
    <t>安佐南</t>
  </si>
  <si>
    <t>安佐北</t>
  </si>
  <si>
    <t>安芸</t>
  </si>
  <si>
    <t>佐伯</t>
  </si>
  <si>
    <t>呉</t>
  </si>
  <si>
    <t>竹原</t>
  </si>
  <si>
    <t>三原</t>
  </si>
  <si>
    <t>尾道</t>
  </si>
  <si>
    <t>福山</t>
  </si>
  <si>
    <t>三次</t>
  </si>
  <si>
    <t>庄原</t>
  </si>
  <si>
    <t>大竹</t>
  </si>
  <si>
    <t>東広島</t>
  </si>
  <si>
    <t>廿日市</t>
  </si>
  <si>
    <t>安芸高田</t>
  </si>
  <si>
    <t>江田島</t>
  </si>
  <si>
    <t>海田</t>
  </si>
  <si>
    <t>坂</t>
  </si>
  <si>
    <t>安芸太田</t>
  </si>
  <si>
    <t>大崎上島</t>
  </si>
  <si>
    <t>世羅</t>
  </si>
  <si>
    <t>神石高原</t>
  </si>
  <si>
    <t>下関</t>
  </si>
  <si>
    <t>宇部</t>
  </si>
  <si>
    <t>萩</t>
  </si>
  <si>
    <t>防府</t>
  </si>
  <si>
    <t>下松</t>
  </si>
  <si>
    <t>岩国</t>
  </si>
  <si>
    <t>光</t>
  </si>
  <si>
    <t>長門</t>
  </si>
  <si>
    <t>柳井</t>
  </si>
  <si>
    <t>美祢</t>
  </si>
  <si>
    <t>周南</t>
  </si>
  <si>
    <t>山陽小野田</t>
  </si>
  <si>
    <t>周防大島</t>
  </si>
  <si>
    <t>和木</t>
  </si>
  <si>
    <t>上関</t>
  </si>
  <si>
    <t>田布施</t>
  </si>
  <si>
    <t>平生</t>
  </si>
  <si>
    <t>阿武</t>
  </si>
  <si>
    <t>鳴門</t>
  </si>
  <si>
    <t>小松島</t>
  </si>
  <si>
    <t>吉野川</t>
  </si>
  <si>
    <t>阿波</t>
  </si>
  <si>
    <t>美馬</t>
  </si>
  <si>
    <t>三好</t>
  </si>
  <si>
    <t>上勝</t>
  </si>
  <si>
    <t>佐那河内</t>
  </si>
  <si>
    <t>石井</t>
  </si>
  <si>
    <t>神山</t>
  </si>
  <si>
    <t>那賀</t>
  </si>
  <si>
    <t>牟岐</t>
  </si>
  <si>
    <t>美波</t>
  </si>
  <si>
    <t>海陽</t>
  </si>
  <si>
    <t>松茂</t>
  </si>
  <si>
    <t>北島</t>
  </si>
  <si>
    <t>藍住</t>
  </si>
  <si>
    <t>板野</t>
  </si>
  <si>
    <t>上板</t>
  </si>
  <si>
    <t>つるぎ</t>
  </si>
  <si>
    <t>東みよし</t>
  </si>
  <si>
    <t>高松</t>
  </si>
  <si>
    <t>丸亀</t>
  </si>
  <si>
    <t>坂出</t>
  </si>
  <si>
    <t>善通寺</t>
  </si>
  <si>
    <t>観音寺</t>
  </si>
  <si>
    <t>さぬき</t>
  </si>
  <si>
    <t>東かがわ</t>
  </si>
  <si>
    <t>三豊</t>
  </si>
  <si>
    <t>土庄</t>
  </si>
  <si>
    <t>小豆島</t>
  </si>
  <si>
    <t>直島</t>
  </si>
  <si>
    <t>宇多津</t>
  </si>
  <si>
    <t>綾川</t>
  </si>
  <si>
    <t>琴平</t>
  </si>
  <si>
    <t>多度津</t>
  </si>
  <si>
    <t>まんのう</t>
  </si>
  <si>
    <t>松山</t>
  </si>
  <si>
    <t>今治</t>
  </si>
  <si>
    <t>宇和島</t>
  </si>
  <si>
    <t>八幡浜</t>
  </si>
  <si>
    <t>新居浜</t>
  </si>
  <si>
    <t>西条</t>
  </si>
  <si>
    <t>大洲</t>
  </si>
  <si>
    <t>伊予</t>
  </si>
  <si>
    <t>四国中央</t>
  </si>
  <si>
    <t>西予</t>
  </si>
  <si>
    <t>東温</t>
  </si>
  <si>
    <t>上島</t>
  </si>
  <si>
    <t>久万高原</t>
  </si>
  <si>
    <t>砥部</t>
  </si>
  <si>
    <t>内子</t>
  </si>
  <si>
    <t>伊方</t>
  </si>
  <si>
    <t>松野</t>
  </si>
  <si>
    <t>鬼北</t>
  </si>
  <si>
    <t>愛南</t>
  </si>
  <si>
    <t>室戸</t>
  </si>
  <si>
    <t>南国</t>
  </si>
  <si>
    <t>土佐</t>
  </si>
  <si>
    <t>須崎</t>
  </si>
  <si>
    <t>宿毛</t>
  </si>
  <si>
    <t>土佐清水</t>
  </si>
  <si>
    <t>四万十</t>
  </si>
  <si>
    <t>香南</t>
  </si>
  <si>
    <t>東洋</t>
  </si>
  <si>
    <t>奈半利</t>
  </si>
  <si>
    <t>田野</t>
  </si>
  <si>
    <t>安田</t>
  </si>
  <si>
    <t>北川</t>
  </si>
  <si>
    <t>馬路</t>
  </si>
  <si>
    <t>芸西</t>
  </si>
  <si>
    <t>本山</t>
  </si>
  <si>
    <t>大豊</t>
  </si>
  <si>
    <t>大川</t>
  </si>
  <si>
    <t>いの</t>
  </si>
  <si>
    <t>仁淀川</t>
  </si>
  <si>
    <t>中土佐</t>
  </si>
  <si>
    <t>佐川</t>
  </si>
  <si>
    <t>越知</t>
  </si>
  <si>
    <t>梼原</t>
  </si>
  <si>
    <t>津野</t>
  </si>
  <si>
    <t>黒潮</t>
  </si>
  <si>
    <t>北九州</t>
  </si>
  <si>
    <t>門司</t>
  </si>
  <si>
    <t>若松</t>
  </si>
  <si>
    <t>戸畑</t>
  </si>
  <si>
    <t>小倉北</t>
  </si>
  <si>
    <t>小倉南</t>
  </si>
  <si>
    <t>八幡東</t>
  </si>
  <si>
    <t>八幡西</t>
  </si>
  <si>
    <t>博多</t>
  </si>
  <si>
    <t>城南</t>
  </si>
  <si>
    <t>早良</t>
  </si>
  <si>
    <t>大牟田</t>
  </si>
  <si>
    <t>久留米</t>
  </si>
  <si>
    <t>直方</t>
  </si>
  <si>
    <t>飯塚</t>
  </si>
  <si>
    <t>田川</t>
  </si>
  <si>
    <t>柳川</t>
  </si>
  <si>
    <t>八女</t>
  </si>
  <si>
    <t>筑後</t>
  </si>
  <si>
    <t>行橋</t>
  </si>
  <si>
    <t>豊前</t>
  </si>
  <si>
    <t>中間</t>
  </si>
  <si>
    <t>小郡</t>
  </si>
  <si>
    <t>筑紫野</t>
  </si>
  <si>
    <t>春日</t>
  </si>
  <si>
    <t>大野城</t>
  </si>
  <si>
    <t>宗像</t>
  </si>
  <si>
    <t>太宰府</t>
  </si>
  <si>
    <t>古賀</t>
  </si>
  <si>
    <t>福津</t>
  </si>
  <si>
    <t>うきは</t>
  </si>
  <si>
    <t>宮若</t>
  </si>
  <si>
    <t>嘉麻</t>
  </si>
  <si>
    <t>朝倉</t>
  </si>
  <si>
    <t>みやま</t>
  </si>
  <si>
    <t>糸島</t>
  </si>
  <si>
    <t>宇美</t>
  </si>
  <si>
    <t>篠栗</t>
  </si>
  <si>
    <t>志免</t>
  </si>
  <si>
    <t>須恵</t>
  </si>
  <si>
    <t>久山</t>
  </si>
  <si>
    <t>粕屋</t>
  </si>
  <si>
    <t>水巻</t>
  </si>
  <si>
    <t>岡垣</t>
  </si>
  <si>
    <t>遠賀</t>
  </si>
  <si>
    <t>小竹</t>
  </si>
  <si>
    <t>鞍手</t>
  </si>
  <si>
    <t>桂川</t>
  </si>
  <si>
    <t>筑前</t>
  </si>
  <si>
    <t>東峰</t>
  </si>
  <si>
    <t>大刀洗</t>
  </si>
  <si>
    <t>大木</t>
  </si>
  <si>
    <t>香春</t>
  </si>
  <si>
    <t>添田</t>
  </si>
  <si>
    <t>糸田</t>
  </si>
  <si>
    <t>大任</t>
  </si>
  <si>
    <t>赤</t>
  </si>
  <si>
    <t>福智</t>
  </si>
  <si>
    <t>苅田</t>
  </si>
  <si>
    <t>みやこ</t>
  </si>
  <si>
    <t>吉富</t>
  </si>
  <si>
    <t>上毛</t>
  </si>
  <si>
    <t>築上</t>
  </si>
  <si>
    <t>唐津</t>
  </si>
  <si>
    <t>鳥栖</t>
  </si>
  <si>
    <t>多久</t>
  </si>
  <si>
    <t>伊万里</t>
  </si>
  <si>
    <t>武雄</t>
  </si>
  <si>
    <t>鹿島</t>
  </si>
  <si>
    <t>小城</t>
  </si>
  <si>
    <t>嬉野</t>
  </si>
  <si>
    <t>神埼</t>
  </si>
  <si>
    <t>吉野ヶ里</t>
  </si>
  <si>
    <t>基山</t>
  </si>
  <si>
    <t>上峰</t>
  </si>
  <si>
    <t>みやき</t>
  </si>
  <si>
    <t>玄海</t>
  </si>
  <si>
    <t>江北</t>
  </si>
  <si>
    <t>太良</t>
  </si>
  <si>
    <t>佐世保</t>
  </si>
  <si>
    <t>島原</t>
  </si>
  <si>
    <t>諫早</t>
  </si>
  <si>
    <t>大村</t>
  </si>
  <si>
    <t>平戸</t>
  </si>
  <si>
    <t>松浦</t>
  </si>
  <si>
    <t>対馬</t>
  </si>
  <si>
    <t>壱岐</t>
  </si>
  <si>
    <t>五島</t>
  </si>
  <si>
    <t>西海</t>
  </si>
  <si>
    <t>雲仙</t>
  </si>
  <si>
    <t>南島原</t>
  </si>
  <si>
    <t>長与</t>
  </si>
  <si>
    <t>時津</t>
  </si>
  <si>
    <t>東彼杵</t>
  </si>
  <si>
    <t>川棚</t>
  </si>
  <si>
    <t>波佐見</t>
  </si>
  <si>
    <t>小値賀</t>
  </si>
  <si>
    <t>佐々</t>
  </si>
  <si>
    <t>新上五島</t>
  </si>
  <si>
    <t>八代</t>
  </si>
  <si>
    <t>人吉</t>
  </si>
  <si>
    <t>荒尾</t>
  </si>
  <si>
    <t>水俣</t>
  </si>
  <si>
    <t>玉名</t>
  </si>
  <si>
    <t>山鹿</t>
  </si>
  <si>
    <t>菊池</t>
  </si>
  <si>
    <t>宇土</t>
  </si>
  <si>
    <t>上天草</t>
  </si>
  <si>
    <t>宇城</t>
  </si>
  <si>
    <t>阿蘇</t>
  </si>
  <si>
    <t>天草</t>
  </si>
  <si>
    <t>合志</t>
  </si>
  <si>
    <t>玉東</t>
  </si>
  <si>
    <t>南関</t>
  </si>
  <si>
    <t>長洲</t>
  </si>
  <si>
    <t>和水</t>
  </si>
  <si>
    <t>菊陽</t>
  </si>
  <si>
    <t>南小国</t>
  </si>
  <si>
    <t>産山</t>
  </si>
  <si>
    <t>西原</t>
  </si>
  <si>
    <t>南阿蘇</t>
  </si>
  <si>
    <t>御船</t>
  </si>
  <si>
    <t>嘉島</t>
  </si>
  <si>
    <t>益城</t>
  </si>
  <si>
    <t>甲佐</t>
  </si>
  <si>
    <t>山都</t>
  </si>
  <si>
    <t>氷川</t>
  </si>
  <si>
    <t>芦北</t>
  </si>
  <si>
    <t>津奈木</t>
  </si>
  <si>
    <t>錦</t>
  </si>
  <si>
    <t>多良木</t>
  </si>
  <si>
    <t>湯前</t>
  </si>
  <si>
    <t>水上</t>
  </si>
  <si>
    <t>相良</t>
  </si>
  <si>
    <t>五木</t>
  </si>
  <si>
    <t>山江</t>
  </si>
  <si>
    <t>球磨</t>
  </si>
  <si>
    <t>あさぎり</t>
  </si>
  <si>
    <t>苓北</t>
  </si>
  <si>
    <t>別府</t>
  </si>
  <si>
    <t>中津</t>
  </si>
  <si>
    <t>日田</t>
  </si>
  <si>
    <t>臼杵</t>
  </si>
  <si>
    <t>津久見</t>
  </si>
  <si>
    <t>竹田</t>
  </si>
  <si>
    <t>豊後高田</t>
  </si>
  <si>
    <t>杵築</t>
  </si>
  <si>
    <t>宇佐</t>
  </si>
  <si>
    <t>豊後大野</t>
  </si>
  <si>
    <t>由布</t>
  </si>
  <si>
    <t>国東</t>
  </si>
  <si>
    <t>姫島</t>
  </si>
  <si>
    <t>日出</t>
  </si>
  <si>
    <t>九重</t>
  </si>
  <si>
    <t>玖珠</t>
  </si>
  <si>
    <t>都城</t>
  </si>
  <si>
    <t>延岡</t>
  </si>
  <si>
    <t>小林</t>
  </si>
  <si>
    <t>日向</t>
  </si>
  <si>
    <t>串間</t>
  </si>
  <si>
    <t>西都</t>
  </si>
  <si>
    <t>えびの</t>
  </si>
  <si>
    <t>三股</t>
  </si>
  <si>
    <t>高原</t>
  </si>
  <si>
    <t>国富</t>
  </si>
  <si>
    <t>綾</t>
  </si>
  <si>
    <t>高鍋</t>
  </si>
  <si>
    <t>新富</t>
  </si>
  <si>
    <t>西米良</t>
  </si>
  <si>
    <t>木城</t>
  </si>
  <si>
    <t>川南</t>
  </si>
  <si>
    <t>都農</t>
  </si>
  <si>
    <t>門川</t>
  </si>
  <si>
    <t>諸塚</t>
  </si>
  <si>
    <t>椎葉</t>
  </si>
  <si>
    <t>高千穂</t>
  </si>
  <si>
    <t>日之影</t>
  </si>
  <si>
    <t>五ヶ瀬</t>
  </si>
  <si>
    <t>鹿屋</t>
  </si>
  <si>
    <t>枕崎</t>
  </si>
  <si>
    <t>阿久根</t>
  </si>
  <si>
    <t>出水</t>
  </si>
  <si>
    <t>指宿</t>
  </si>
  <si>
    <t>西之表</t>
  </si>
  <si>
    <t>薩摩川内</t>
  </si>
  <si>
    <t>日置</t>
  </si>
  <si>
    <t>曽於</t>
  </si>
  <si>
    <t>霧島</t>
  </si>
  <si>
    <t>いちき串木野</t>
  </si>
  <si>
    <t>南さつま</t>
  </si>
  <si>
    <t>志布志</t>
  </si>
  <si>
    <t>奄美</t>
  </si>
  <si>
    <t>南九州</t>
  </si>
  <si>
    <t>伊佐</t>
  </si>
  <si>
    <t>姶良</t>
  </si>
  <si>
    <t>十島</t>
  </si>
  <si>
    <t>さつま</t>
  </si>
  <si>
    <t>長島</t>
  </si>
  <si>
    <t>湧水</t>
  </si>
  <si>
    <t>東串良</t>
  </si>
  <si>
    <t>錦江</t>
  </si>
  <si>
    <t>南大隅</t>
  </si>
  <si>
    <t>肝付</t>
  </si>
  <si>
    <t>中種子</t>
  </si>
  <si>
    <t>南種子</t>
  </si>
  <si>
    <t>屋久島</t>
  </si>
  <si>
    <t>宇検</t>
  </si>
  <si>
    <t>龍郷</t>
  </si>
  <si>
    <t>喜界</t>
  </si>
  <si>
    <t>徳之島</t>
  </si>
  <si>
    <t>天城</t>
  </si>
  <si>
    <t>伊仙</t>
  </si>
  <si>
    <t>和泊</t>
  </si>
  <si>
    <t>知名</t>
  </si>
  <si>
    <t>与論</t>
  </si>
  <si>
    <t>那覇</t>
  </si>
  <si>
    <t>宜野湾</t>
  </si>
  <si>
    <t>石垣</t>
  </si>
  <si>
    <t>浦添</t>
  </si>
  <si>
    <t>名護</t>
  </si>
  <si>
    <t>糸満</t>
  </si>
  <si>
    <t>豊見城</t>
  </si>
  <si>
    <t>うるま</t>
  </si>
  <si>
    <t>宮古島</t>
  </si>
  <si>
    <t>南城</t>
  </si>
  <si>
    <t>国頭</t>
  </si>
  <si>
    <t>大宜味</t>
  </si>
  <si>
    <t>今帰仁</t>
  </si>
  <si>
    <t>本部</t>
  </si>
  <si>
    <t>恩納</t>
  </si>
  <si>
    <t>宜野座</t>
  </si>
  <si>
    <t>金武</t>
  </si>
  <si>
    <t>伊江</t>
  </si>
  <si>
    <t>読谷</t>
  </si>
  <si>
    <t>嘉手納</t>
  </si>
  <si>
    <t>北谷</t>
  </si>
  <si>
    <t>北中城</t>
  </si>
  <si>
    <t>中城</t>
  </si>
  <si>
    <t>与那原</t>
  </si>
  <si>
    <t>南風原</t>
  </si>
  <si>
    <t>渡嘉敷</t>
  </si>
  <si>
    <t>座間味</t>
  </si>
  <si>
    <t>粟国</t>
  </si>
  <si>
    <t>渡名喜</t>
  </si>
  <si>
    <t>南大東</t>
  </si>
  <si>
    <t>北大東</t>
  </si>
  <si>
    <t>伊平屋</t>
  </si>
  <si>
    <t>伊是名</t>
  </si>
  <si>
    <t>久米島</t>
  </si>
  <si>
    <t>八重瀬</t>
  </si>
  <si>
    <t>多良間</t>
  </si>
  <si>
    <t>竹富</t>
  </si>
  <si>
    <t>与那国</t>
  </si>
  <si>
    <t>住所市区町村コード</t>
    <rPh sb="0" eb="2">
      <t>ジュウショ</t>
    </rPh>
    <rPh sb="2" eb="6">
      <t>シクチョウソン</t>
    </rPh>
    <phoneticPr fontId="4"/>
  </si>
  <si>
    <t>21文字目</t>
    <rPh sb="2" eb="5">
      <t>モジメ</t>
    </rPh>
    <phoneticPr fontId="4"/>
  </si>
  <si>
    <t>22文字目</t>
    <rPh sb="2" eb="5">
      <t>モジメ</t>
    </rPh>
    <phoneticPr fontId="4"/>
  </si>
  <si>
    <t>23文字目</t>
    <rPh sb="2" eb="5">
      <t>モジメ</t>
    </rPh>
    <phoneticPr fontId="4"/>
  </si>
  <si>
    <t>24文字目</t>
    <rPh sb="2" eb="5">
      <t>モジメ</t>
    </rPh>
    <phoneticPr fontId="4"/>
  </si>
  <si>
    <t>25文字目</t>
    <rPh sb="2" eb="5">
      <t>モジメ</t>
    </rPh>
    <phoneticPr fontId="4"/>
  </si>
  <si>
    <t>26文字目</t>
    <rPh sb="2" eb="5">
      <t>モジメ</t>
    </rPh>
    <phoneticPr fontId="4"/>
  </si>
  <si>
    <t>27文字目</t>
    <rPh sb="2" eb="5">
      <t>モジメ</t>
    </rPh>
    <phoneticPr fontId="4"/>
  </si>
  <si>
    <t>28文字目</t>
    <rPh sb="2" eb="5">
      <t>モジメ</t>
    </rPh>
    <phoneticPr fontId="4"/>
  </si>
  <si>
    <t>29文字目</t>
    <rPh sb="2" eb="5">
      <t>モジメ</t>
    </rPh>
    <phoneticPr fontId="4"/>
  </si>
  <si>
    <t>30文字目</t>
    <rPh sb="2" eb="5">
      <t>モジメ</t>
    </rPh>
    <phoneticPr fontId="4"/>
  </si>
  <si>
    <t>31文字目</t>
    <rPh sb="2" eb="5">
      <t>モジメ</t>
    </rPh>
    <phoneticPr fontId="4"/>
  </si>
  <si>
    <t>32文字目</t>
    <rPh sb="2" eb="5">
      <t>モジメ</t>
    </rPh>
    <phoneticPr fontId="4"/>
  </si>
  <si>
    <t>33文字目</t>
    <rPh sb="2" eb="5">
      <t>モジメ</t>
    </rPh>
    <phoneticPr fontId="4"/>
  </si>
  <si>
    <t>34文字目</t>
    <rPh sb="2" eb="5">
      <t>モジメ</t>
    </rPh>
    <phoneticPr fontId="4"/>
  </si>
  <si>
    <t>35文字目</t>
    <rPh sb="2" eb="5">
      <t>モジメ</t>
    </rPh>
    <phoneticPr fontId="4"/>
  </si>
  <si>
    <t>36文字目</t>
    <rPh sb="2" eb="5">
      <t>モジメ</t>
    </rPh>
    <phoneticPr fontId="4"/>
  </si>
  <si>
    <t>37文字目</t>
    <rPh sb="2" eb="5">
      <t>モジメ</t>
    </rPh>
    <phoneticPr fontId="4"/>
  </si>
  <si>
    <t>38文字目</t>
    <rPh sb="2" eb="5">
      <t>モジメ</t>
    </rPh>
    <phoneticPr fontId="4"/>
  </si>
  <si>
    <t>39文字目</t>
    <rPh sb="2" eb="5">
      <t>モジメ</t>
    </rPh>
    <phoneticPr fontId="4"/>
  </si>
  <si>
    <t>40文字目</t>
    <rPh sb="2" eb="5">
      <t>モジメ</t>
    </rPh>
    <phoneticPr fontId="4"/>
  </si>
  <si>
    <t>電話番号</t>
    <rPh sb="0" eb="2">
      <t>デンワ</t>
    </rPh>
    <rPh sb="2" eb="4">
      <t>バンゴウ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</si>
  <si>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の本籍</t>
    </r>
    <rPh sb="4" eb="6">
      <t>ホンセキ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</si>
  <si>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の住所の都道府県</t>
    </r>
    <rPh sb="4" eb="6">
      <t>ジュウショ</t>
    </rPh>
    <rPh sb="7" eb="11">
      <t>トドウフケン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</si>
  <si>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の住所の市区町村</t>
    </r>
    <rPh sb="4" eb="6">
      <t>ジュウショ</t>
    </rPh>
    <rPh sb="7" eb="11">
      <t>シクチョウソン</t>
    </rPh>
    <phoneticPr fontId="4"/>
  </si>
  <si>
    <t>市区町村以降の住所</t>
    <rPh sb="7" eb="9">
      <t>ジュウショ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</si>
  <si>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の本籍の都道府県</t>
    </r>
    <rPh sb="4" eb="6">
      <t>ホンセキ</t>
    </rPh>
    <rPh sb="7" eb="11">
      <t>トドウフケン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</si>
  <si>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の本籍の市区町村</t>
    </r>
    <rPh sb="4" eb="6">
      <t>ホンセキ</t>
    </rPh>
    <rPh sb="7" eb="11">
      <t>シクチョウソン</t>
    </rPh>
    <phoneticPr fontId="4"/>
  </si>
  <si>
    <t>戸籍抄本に記載の変更日（例：転籍日、婚姻日等）</t>
    <rPh sb="0" eb="4">
      <t>コセキショウホン</t>
    </rPh>
    <rPh sb="5" eb="7">
      <t>キサイ</t>
    </rPh>
    <rPh sb="8" eb="11">
      <t>ヘンコウビ</t>
    </rPh>
    <rPh sb="12" eb="13">
      <t>レイ</t>
    </rPh>
    <rPh sb="14" eb="17">
      <t>テンセキビ</t>
    </rPh>
    <rPh sb="18" eb="21">
      <t>コンインビ</t>
    </rPh>
    <rPh sb="21" eb="22">
      <t>ナド</t>
    </rPh>
    <phoneticPr fontId="4"/>
  </si>
  <si>
    <r>
      <t>登録上の本籍を</t>
    </r>
    <r>
      <rPr>
        <sz val="10"/>
        <color rgb="FFFF0000"/>
        <rFont val="UD デジタル 教科書体 NP-B"/>
        <family val="1"/>
        <charset val="128"/>
      </rPr>
      <t>都道府県から入力</t>
    </r>
    <rPh sb="0" eb="2">
      <t>トウロク</t>
    </rPh>
    <rPh sb="4" eb="6">
      <t>ホンセキ</t>
    </rPh>
    <rPh sb="7" eb="11">
      <t>トドウフケン</t>
    </rPh>
    <rPh sb="13" eb="15">
      <t>ニュウリョク</t>
    </rPh>
    <phoneticPr fontId="4"/>
  </si>
  <si>
    <t>本籍の変更年月日</t>
    <rPh sb="0" eb="2">
      <t>ホンセキ</t>
    </rPh>
    <phoneticPr fontId="4"/>
  </si>
  <si>
    <t>変更前の本籍</t>
    <rPh sb="4" eb="6">
      <t>ホンセキ</t>
    </rPh>
    <phoneticPr fontId="4"/>
  </si>
  <si>
    <t>本籍市区町村コード</t>
    <rPh sb="0" eb="2">
      <t>ホンセキ</t>
    </rPh>
    <rPh sb="2" eb="6">
      <t>シクチョウソン</t>
    </rPh>
    <phoneticPr fontId="4"/>
  </si>
  <si>
    <t>変更後の住所の都道府県</t>
    <rPh sb="0" eb="2">
      <t>ヘンコウ</t>
    </rPh>
    <rPh sb="2" eb="3">
      <t>ゴ</t>
    </rPh>
    <rPh sb="4" eb="6">
      <t>ジュウショ</t>
    </rPh>
    <phoneticPr fontId="4"/>
  </si>
  <si>
    <t>変更後の住所の市郡区</t>
    <rPh sb="0" eb="2">
      <t>ヘンコウ</t>
    </rPh>
    <rPh sb="2" eb="3">
      <t>ゴ</t>
    </rPh>
    <rPh sb="4" eb="6">
      <t>ジュウショ</t>
    </rPh>
    <phoneticPr fontId="4"/>
  </si>
  <si>
    <t>変更後の住所の区町村</t>
    <rPh sb="0" eb="2">
      <t>ヘンコウ</t>
    </rPh>
    <rPh sb="2" eb="3">
      <t>ゴ</t>
    </rPh>
    <rPh sb="4" eb="6">
      <t>ジュウショ</t>
    </rPh>
    <phoneticPr fontId="4"/>
  </si>
  <si>
    <t>変更後の本籍の都道府県</t>
    <rPh sb="0" eb="2">
      <t>ヘンコウ</t>
    </rPh>
    <rPh sb="2" eb="3">
      <t>ゴ</t>
    </rPh>
    <rPh sb="4" eb="6">
      <t>ホンセキ</t>
    </rPh>
    <phoneticPr fontId="4"/>
  </si>
  <si>
    <t>変更後の本籍の市郡区</t>
    <phoneticPr fontId="4"/>
  </si>
  <si>
    <t>変更後の本籍の区町村</t>
    <phoneticPr fontId="4"/>
  </si>
  <si>
    <t>市区町村以降の本籍</t>
    <rPh sb="7" eb="9">
      <t>ホンセキ</t>
    </rPh>
    <phoneticPr fontId="4"/>
  </si>
  <si>
    <r>
      <t>５．従事先　</t>
    </r>
    <r>
      <rPr>
        <u val="double"/>
        <sz val="18"/>
        <color rgb="FFFF0000"/>
        <rFont val="UD デジタル 教科書体 NP-B"/>
        <family val="1"/>
        <charset val="128"/>
      </rPr>
      <t>※従事先に変更が生じた場合のみ、</t>
    </r>
    <r>
      <rPr>
        <sz val="18"/>
        <color rgb="FFFF0000"/>
        <rFont val="UD デジタル 教科書体 NP-B"/>
        <family val="1"/>
        <charset val="128"/>
      </rPr>
      <t>ご入力ください</t>
    </r>
    <rPh sb="2" eb="5">
      <t>ジュウジサキ</t>
    </rPh>
    <rPh sb="7" eb="10">
      <t>ジュウジサキ</t>
    </rPh>
    <rPh sb="11" eb="13">
      <t>ヘンコウ</t>
    </rPh>
    <rPh sb="14" eb="15">
      <t>ショウ</t>
    </rPh>
    <rPh sb="17" eb="19">
      <t>バアイ</t>
    </rPh>
    <rPh sb="23" eb="25">
      <t>ニュウリョク</t>
    </rPh>
    <phoneticPr fontId="4"/>
  </si>
  <si>
    <r>
      <t>４．本籍　</t>
    </r>
    <r>
      <rPr>
        <u val="double"/>
        <sz val="18"/>
        <color rgb="FFFF0000"/>
        <rFont val="UD デジタル 教科書体 NP-B"/>
        <family val="1"/>
        <charset val="128"/>
      </rPr>
      <t>※本籍に変更が生じた場合のみ、</t>
    </r>
    <r>
      <rPr>
        <sz val="18"/>
        <color rgb="FFFF0000"/>
        <rFont val="UD デジタル 教科書体 NP-B"/>
        <family val="1"/>
        <charset val="128"/>
      </rPr>
      <t>ご入力ください</t>
    </r>
    <rPh sb="2" eb="4">
      <t>ホンセキ</t>
    </rPh>
    <rPh sb="6" eb="8">
      <t>ホンセキ</t>
    </rPh>
    <rPh sb="9" eb="11">
      <t>ヘンコウ</t>
    </rPh>
    <rPh sb="12" eb="13">
      <t>ショウ</t>
    </rPh>
    <rPh sb="15" eb="17">
      <t>バアイ</t>
    </rPh>
    <rPh sb="21" eb="23">
      <t>ニュウリョク</t>
    </rPh>
    <phoneticPr fontId="4"/>
  </si>
  <si>
    <r>
      <t>３．住所　</t>
    </r>
    <r>
      <rPr>
        <u val="double"/>
        <sz val="18"/>
        <color rgb="FFFF0000"/>
        <rFont val="UD デジタル 教科書体 NP-B"/>
        <family val="1"/>
        <charset val="128"/>
      </rPr>
      <t>※住所に変更が生じた場合のみ、</t>
    </r>
    <r>
      <rPr>
        <sz val="18"/>
        <color rgb="FFFF0000"/>
        <rFont val="UD デジタル 教科書体 NP-B"/>
        <family val="1"/>
        <charset val="128"/>
      </rPr>
      <t>ご入力ください</t>
    </r>
    <rPh sb="2" eb="4">
      <t>ジュウショ</t>
    </rPh>
    <rPh sb="6" eb="8">
      <t>ジュウショ</t>
    </rPh>
    <rPh sb="9" eb="11">
      <t>ヘンコウ</t>
    </rPh>
    <rPh sb="12" eb="13">
      <t>ショウ</t>
    </rPh>
    <rPh sb="15" eb="17">
      <t>バアイ</t>
    </rPh>
    <rPh sb="21" eb="23">
      <t>ニュウリョク</t>
    </rPh>
    <phoneticPr fontId="4"/>
  </si>
  <si>
    <r>
      <t>２．氏名　</t>
    </r>
    <r>
      <rPr>
        <u val="double"/>
        <sz val="18"/>
        <color rgb="FFFF0000"/>
        <rFont val="UD デジタル 教科書体 NP-B"/>
        <family val="1"/>
        <charset val="128"/>
      </rPr>
      <t>※氏名に変更が生じた場合のみ、</t>
    </r>
    <r>
      <rPr>
        <sz val="18"/>
        <color rgb="FFFF0000"/>
        <rFont val="UD デジタル 教科書体 NP-B"/>
        <family val="1"/>
        <charset val="128"/>
      </rPr>
      <t>ご入力ください</t>
    </r>
    <rPh sb="2" eb="4">
      <t>シメイ</t>
    </rPh>
    <rPh sb="6" eb="8">
      <t>シメイ</t>
    </rPh>
    <rPh sb="9" eb="11">
      <t>ヘンコウ</t>
    </rPh>
    <rPh sb="12" eb="13">
      <t>ショウ</t>
    </rPh>
    <rPh sb="15" eb="17">
      <t>バアイ</t>
    </rPh>
    <rPh sb="21" eb="23">
      <t>ニュウリョク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</si>
  <si>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の変更年月日</t>
    </r>
    <rPh sb="4" eb="9">
      <t>ヘンコウネンガッピ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</si>
  <si>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の従事先の免許番号</t>
    </r>
    <rPh sb="4" eb="6">
      <t>ジュウジ</t>
    </rPh>
    <rPh sb="6" eb="7">
      <t>サキ</t>
    </rPh>
    <rPh sb="8" eb="10">
      <t>メンキョ</t>
    </rPh>
    <rPh sb="10" eb="12">
      <t>バンゴウ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</si>
  <si>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の従事先の商号又は名称</t>
    </r>
    <rPh sb="8" eb="10">
      <t>ショウゴウ</t>
    </rPh>
    <rPh sb="10" eb="11">
      <t>マタ</t>
    </rPh>
    <rPh sb="12" eb="14">
      <t>メイショウ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</si>
  <si>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の従事先の免許権者</t>
    </r>
    <rPh sb="4" eb="6">
      <t>ジュウジ</t>
    </rPh>
    <rPh sb="6" eb="7">
      <t>サキ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</si>
  <si>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前</t>
    </r>
    <r>
      <rPr>
        <sz val="10"/>
        <rFont val="UD デジタル 教科書体 NP-R"/>
        <family val="1"/>
        <charset val="128"/>
      </rPr>
      <t>の従事先の免許更新回数（回号）</t>
    </r>
    <rPh sb="4" eb="6">
      <t>ジュウジ</t>
    </rPh>
    <rPh sb="6" eb="7">
      <t>サキ</t>
    </rPh>
    <rPh sb="8" eb="10">
      <t>メンキョ</t>
    </rPh>
    <rPh sb="10" eb="12">
      <t>コウシン</t>
    </rPh>
    <rPh sb="12" eb="14">
      <t>カイスウ</t>
    </rPh>
    <rPh sb="15" eb="17">
      <t>カイゴウ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</si>
  <si>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の従事先の免許更新回数（回号）</t>
    </r>
    <rPh sb="2" eb="3">
      <t>アト</t>
    </rPh>
    <rPh sb="4" eb="6">
      <t>ジュウジ</t>
    </rPh>
    <rPh sb="6" eb="7">
      <t>サキ</t>
    </rPh>
    <rPh sb="8" eb="10">
      <t>メンキョ</t>
    </rPh>
    <rPh sb="10" eb="12">
      <t>コウシン</t>
    </rPh>
    <rPh sb="12" eb="14">
      <t>カイスウ</t>
    </rPh>
    <rPh sb="15" eb="17">
      <t>カイゴウ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</si>
  <si>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の従事先の免許番号</t>
    </r>
    <rPh sb="2" eb="3">
      <t>アト</t>
    </rPh>
    <rPh sb="4" eb="6">
      <t>ジュウジ</t>
    </rPh>
    <rPh sb="6" eb="7">
      <t>サキ</t>
    </rPh>
    <rPh sb="8" eb="10">
      <t>メンキョ</t>
    </rPh>
    <rPh sb="10" eb="12">
      <t>バンゴウ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</si>
  <si>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の変更年月日</t>
    </r>
    <rPh sb="2" eb="3">
      <t>アト</t>
    </rPh>
    <rPh sb="4" eb="9">
      <t>ヘンコウネンガッピ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</si>
  <si>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の従事先の商号又は名称</t>
    </r>
    <rPh sb="2" eb="3">
      <t>アト</t>
    </rPh>
    <rPh sb="8" eb="10">
      <t>ショウゴウ</t>
    </rPh>
    <rPh sb="10" eb="11">
      <t>マタ</t>
    </rPh>
    <rPh sb="12" eb="14">
      <t>メイショウ</t>
    </rPh>
    <phoneticPr fontId="4"/>
  </si>
  <si>
    <r>
      <t>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rFont val="UD デジタル 教科書体 NP-R"/>
        <family val="1"/>
        <charset val="128"/>
      </rPr>
      <t>の従事先の免許権者</t>
    </r>
    <rPh sb="2" eb="3">
      <t>アト</t>
    </rPh>
    <rPh sb="4" eb="6">
      <t>ジュウジ</t>
    </rPh>
    <rPh sb="6" eb="7">
      <t>サキ</t>
    </rPh>
    <phoneticPr fontId="4"/>
  </si>
  <si>
    <t>都道府県コード</t>
    <rPh sb="0" eb="4">
      <t>トドウフケン</t>
    </rPh>
    <phoneticPr fontId="4"/>
  </si>
  <si>
    <t>回号</t>
    <rPh sb="0" eb="2">
      <t>カイゴウ</t>
    </rPh>
    <phoneticPr fontId="4"/>
  </si>
  <si>
    <t>退職証明書に記載の退職日</t>
    <rPh sb="0" eb="5">
      <t>タイショクショウメイショ</t>
    </rPh>
    <rPh sb="6" eb="8">
      <t>キサイ</t>
    </rPh>
    <rPh sb="9" eb="11">
      <t>タイショク</t>
    </rPh>
    <rPh sb="11" eb="12">
      <t>ビ</t>
    </rPh>
    <phoneticPr fontId="4"/>
  </si>
  <si>
    <t>就職証明書に記載の就職日</t>
    <rPh sb="0" eb="2">
      <t>シュウショク</t>
    </rPh>
    <rPh sb="2" eb="5">
      <t>ショウメイショ</t>
    </rPh>
    <rPh sb="6" eb="8">
      <t>キサイ</t>
    </rPh>
    <rPh sb="9" eb="11">
      <t>シュウショク</t>
    </rPh>
    <rPh sb="11" eb="12">
      <t>ビ</t>
    </rPh>
    <phoneticPr fontId="4"/>
  </si>
  <si>
    <t>国土交通大臣</t>
    <rPh sb="0" eb="2">
      <t>コクド</t>
    </rPh>
    <rPh sb="2" eb="4">
      <t>コウツウ</t>
    </rPh>
    <rPh sb="4" eb="6">
      <t>ダイジン</t>
    </rPh>
    <phoneticPr fontId="4"/>
  </si>
  <si>
    <t>「12345」</t>
    <phoneticPr fontId="4"/>
  </si>
  <si>
    <t>「6789」</t>
    <phoneticPr fontId="4"/>
  </si>
  <si>
    <t>京都不動産株式会社</t>
    <rPh sb="5" eb="9">
      <t>カブシキガイシャ</t>
    </rPh>
    <phoneticPr fontId="4"/>
  </si>
  <si>
    <t>大臣不動産株式会社</t>
    <rPh sb="5" eb="9">
      <t>カブシキガイシャ</t>
    </rPh>
    <phoneticPr fontId="4"/>
  </si>
  <si>
    <r>
      <t>退職先の商号又は名称　</t>
    </r>
    <r>
      <rPr>
        <sz val="10"/>
        <color rgb="FFFF0000"/>
        <rFont val="UD デジタル 教科書体 NP-B"/>
        <family val="1"/>
        <charset val="128"/>
      </rPr>
      <t>※（株）等の略称は不可</t>
    </r>
    <rPh sb="0" eb="2">
      <t>タイショク</t>
    </rPh>
    <rPh sb="12" eb="15">
      <t>カブ</t>
    </rPh>
    <rPh sb="15" eb="16">
      <t>ナド</t>
    </rPh>
    <rPh sb="17" eb="19">
      <t>リャクショウ</t>
    </rPh>
    <rPh sb="20" eb="22">
      <t>フカ</t>
    </rPh>
    <phoneticPr fontId="4"/>
  </si>
  <si>
    <r>
      <t>退職先の免許番号　</t>
    </r>
    <r>
      <rPr>
        <sz val="10"/>
        <color rgb="FFFF0000"/>
        <rFont val="UD デジタル 教科書体 NP-B"/>
        <family val="1"/>
        <charset val="128"/>
      </rPr>
      <t>※先頭の０は省略してください</t>
    </r>
    <phoneticPr fontId="4"/>
  </si>
  <si>
    <r>
      <t>就職先の商号又は名称　</t>
    </r>
    <r>
      <rPr>
        <sz val="10"/>
        <color rgb="FFFF0000"/>
        <rFont val="UD デジタル 教科書体 NP-B"/>
        <family val="1"/>
        <charset val="128"/>
      </rPr>
      <t>※（株）等の略称は不可</t>
    </r>
    <rPh sb="0" eb="2">
      <t>シュウショク</t>
    </rPh>
    <phoneticPr fontId="4"/>
  </si>
  <si>
    <r>
      <t>就職先の免許番号　</t>
    </r>
    <r>
      <rPr>
        <sz val="10"/>
        <color rgb="FFFF0000"/>
        <rFont val="UD デジタル 教科書体 NP-B"/>
        <family val="1"/>
        <charset val="128"/>
      </rPr>
      <t>※先頭の０は省略してください</t>
    </r>
    <rPh sb="0" eb="2">
      <t>シュウショク</t>
    </rPh>
    <phoneticPr fontId="4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</si>
  <si>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以降の現住所を住民票のとおり入力</t>
    </r>
    <rPh sb="0" eb="2">
      <t>シク</t>
    </rPh>
    <rPh sb="2" eb="4">
      <t>チョウソン</t>
    </rPh>
    <rPh sb="4" eb="6">
      <t>イコウ</t>
    </rPh>
    <rPh sb="7" eb="10">
      <t>ゲンジュウショ</t>
    </rPh>
    <rPh sb="18" eb="20">
      <t>ニュウリョク</t>
    </rPh>
    <phoneticPr fontId="4"/>
  </si>
  <si>
    <r>
      <rPr>
        <sz val="10"/>
        <color theme="1"/>
        <rFont val="UD デジタル 教科書体 NP-R"/>
        <family val="1"/>
        <charset val="128"/>
      </rPr>
      <t>市区町村</t>
    </r>
    <r>
      <rPr>
        <sz val="10"/>
        <color rgb="FFFF0000"/>
        <rFont val="UD デジタル 教科書体 NP-B"/>
        <family val="1"/>
        <charset val="128"/>
      </rPr>
      <t>以降</t>
    </r>
    <r>
      <rPr>
        <sz val="10"/>
        <color theme="1"/>
        <rFont val="UD デジタル 教科書体 NP-R"/>
        <family val="1"/>
        <charset val="128"/>
      </rPr>
      <t>の変更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の本籍</t>
    </r>
    <rPh sb="0" eb="2">
      <t>シク</t>
    </rPh>
    <rPh sb="2" eb="4">
      <t>チョウソン</t>
    </rPh>
    <rPh sb="4" eb="6">
      <t>イコウ</t>
    </rPh>
    <rPh sb="7" eb="10">
      <t>ヘンコウゴ</t>
    </rPh>
    <rPh sb="11" eb="13">
      <t>ホンセキ</t>
    </rPh>
    <phoneticPr fontId="4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</si>
  <si>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</t>
    </r>
    <r>
      <rPr>
        <sz val="10"/>
        <color theme="1"/>
        <rFont val="UD デジタル 教科書体 NP-R"/>
        <family val="1"/>
        <charset val="128"/>
      </rPr>
      <t>の変更</t>
    </r>
    <r>
      <rPr>
        <sz val="10"/>
        <color rgb="FFFF0000"/>
        <rFont val="UD デジタル 教科書体 NP-B"/>
        <family val="1"/>
        <charset val="128"/>
      </rPr>
      <t>後</t>
    </r>
    <r>
      <rPr>
        <sz val="10"/>
        <color theme="1"/>
        <rFont val="UD デジタル 教科書体 NP-R"/>
        <family val="1"/>
        <charset val="128"/>
      </rPr>
      <t>の住所</t>
    </r>
    <rPh sb="0" eb="2">
      <t>シク</t>
    </rPh>
    <rPh sb="2" eb="4">
      <t>チョウソン</t>
    </rPh>
    <rPh sb="4" eb="6">
      <t>イコウ</t>
    </rPh>
    <rPh sb="7" eb="10">
      <t>ヘンコウゴ</t>
    </rPh>
    <rPh sb="11" eb="13">
      <t>ジュウショ</t>
    </rPh>
    <phoneticPr fontId="4"/>
  </si>
  <si>
    <r>
      <rPr>
        <sz val="10"/>
        <color theme="1"/>
        <rFont val="UD デジタル 教科書体 NP-R"/>
        <family val="1"/>
        <charset val="128"/>
      </rPr>
      <t>市区町村</t>
    </r>
    <r>
      <rPr>
        <u val="double"/>
        <sz val="10"/>
        <color rgb="FFFF0000"/>
        <rFont val="UD デジタル 教科書体 NP-B"/>
        <family val="1"/>
        <charset val="128"/>
      </rPr>
      <t>以降の現本籍を戸籍抄本のとおり入力</t>
    </r>
    <rPh sb="0" eb="2">
      <t>シク</t>
    </rPh>
    <rPh sb="2" eb="4">
      <t>チョウソン</t>
    </rPh>
    <rPh sb="4" eb="6">
      <t>イコウ</t>
    </rPh>
    <rPh sb="7" eb="8">
      <t>ゲン</t>
    </rPh>
    <rPh sb="8" eb="10">
      <t>ホンセキ</t>
    </rPh>
    <rPh sb="11" eb="15">
      <t>コセキショウホン</t>
    </rPh>
    <rPh sb="19" eb="21">
      <t>ニュウリョク</t>
    </rPh>
    <phoneticPr fontId="4"/>
  </si>
  <si>
    <t>入力変換</t>
    <phoneticPr fontId="4"/>
  </si>
  <si>
    <t>変更前の従事先の変更年月日</t>
    <rPh sb="0" eb="3">
      <t>ヘンコウマエ</t>
    </rPh>
    <rPh sb="8" eb="13">
      <t>ヘンコウネンガッピ</t>
    </rPh>
    <phoneticPr fontId="4"/>
  </si>
  <si>
    <t>変更前の従事先の商号又は名称</t>
    <rPh sb="0" eb="3">
      <t>ヘンコウマエ</t>
    </rPh>
    <phoneticPr fontId="4"/>
  </si>
  <si>
    <t>変更前の従事先の免許権者</t>
    <phoneticPr fontId="4"/>
  </si>
  <si>
    <t>変更前の従事先の回号</t>
    <rPh sb="8" eb="9">
      <t>カイ</t>
    </rPh>
    <rPh sb="9" eb="10">
      <t>ゴウ</t>
    </rPh>
    <phoneticPr fontId="4"/>
  </si>
  <si>
    <t>変更前の従事先の免許番号</t>
    <phoneticPr fontId="4"/>
  </si>
  <si>
    <t>変更後の従事先の変更年月日</t>
    <rPh sb="4" eb="7">
      <t>ジュウジサキ</t>
    </rPh>
    <phoneticPr fontId="4"/>
  </si>
  <si>
    <t>変更後の従事先の商号又は名称</t>
    <rPh sb="0" eb="3">
      <t>ヘンコウゴ</t>
    </rPh>
    <phoneticPr fontId="4"/>
  </si>
  <si>
    <t>変更後の従事先の免許権者</t>
    <rPh sb="2" eb="3">
      <t>アト</t>
    </rPh>
    <phoneticPr fontId="4"/>
  </si>
  <si>
    <t>変更後の従事先の回号</t>
    <rPh sb="2" eb="3">
      <t>アト</t>
    </rPh>
    <phoneticPr fontId="4"/>
  </si>
  <si>
    <t>変更後の従事先の免許番号</t>
    <phoneticPr fontId="4"/>
  </si>
  <si>
    <t>様式第七号（第十四条の七関係）</t>
    <rPh sb="0" eb="2">
      <t>ヨウシキ</t>
    </rPh>
    <rPh sb="2" eb="3">
      <t>ダイ</t>
    </rPh>
    <rPh sb="3" eb="4">
      <t>ナナ</t>
    </rPh>
    <rPh sb="4" eb="5">
      <t>ゴウ</t>
    </rPh>
    <rPh sb="6" eb="7">
      <t>ダイ</t>
    </rPh>
    <rPh sb="7" eb="10">
      <t>ジュウヨンジョウ</t>
    </rPh>
    <rPh sb="11" eb="12">
      <t>ナナ</t>
    </rPh>
    <rPh sb="12" eb="14">
      <t>カンケイ</t>
    </rPh>
    <phoneticPr fontId="17"/>
  </si>
  <si>
    <t>宅地建物取引士資格登録簿</t>
    <rPh sb="0" eb="2">
      <t>タクチ</t>
    </rPh>
    <rPh sb="2" eb="4">
      <t>タテモノ</t>
    </rPh>
    <rPh sb="4" eb="6">
      <t>トリヒキ</t>
    </rPh>
    <rPh sb="6" eb="7">
      <t>シ</t>
    </rPh>
    <rPh sb="7" eb="9">
      <t>シカク</t>
    </rPh>
    <rPh sb="9" eb="12">
      <t>トウロクボ</t>
    </rPh>
    <phoneticPr fontId="17"/>
  </si>
  <si>
    <t>変更登録申請書</t>
    <rPh sb="0" eb="2">
      <t>ヘンコウ</t>
    </rPh>
    <rPh sb="2" eb="4">
      <t>トウロク</t>
    </rPh>
    <rPh sb="4" eb="7">
      <t>シンセイショ</t>
    </rPh>
    <phoneticPr fontId="17"/>
  </si>
  <si>
    <t>宅地建物取引業法第20条の規定により、下記の事項について変更の登録を申請します。</t>
    <rPh sb="0" eb="2">
      <t>タクチ</t>
    </rPh>
    <rPh sb="2" eb="4">
      <t>タテモノ</t>
    </rPh>
    <rPh sb="4" eb="6">
      <t>トリヒキ</t>
    </rPh>
    <rPh sb="6" eb="7">
      <t>ギョウ</t>
    </rPh>
    <rPh sb="7" eb="8">
      <t>ホウ</t>
    </rPh>
    <rPh sb="8" eb="9">
      <t>ダイ</t>
    </rPh>
    <rPh sb="11" eb="12">
      <t>ジョウ</t>
    </rPh>
    <rPh sb="13" eb="15">
      <t>キテイ</t>
    </rPh>
    <rPh sb="19" eb="21">
      <t>カキ</t>
    </rPh>
    <rPh sb="22" eb="24">
      <t>ジコウ</t>
    </rPh>
    <rPh sb="28" eb="30">
      <t>ヘンコウ</t>
    </rPh>
    <rPh sb="31" eb="33">
      <t>トウロク</t>
    </rPh>
    <rPh sb="34" eb="36">
      <t>シンセイ</t>
    </rPh>
    <phoneticPr fontId="17"/>
  </si>
  <si>
    <t>年</t>
    <rPh sb="0" eb="1">
      <t>ネン</t>
    </rPh>
    <phoneticPr fontId="17"/>
  </si>
  <si>
    <t>月</t>
    <rPh sb="0" eb="1">
      <t>ゲツ</t>
    </rPh>
    <phoneticPr fontId="17"/>
  </si>
  <si>
    <t>日</t>
    <rPh sb="0" eb="1">
      <t>ニチ</t>
    </rPh>
    <phoneticPr fontId="17"/>
  </si>
  <si>
    <t>京 都 府</t>
    <rPh sb="0" eb="1">
      <t>キョウ</t>
    </rPh>
    <rPh sb="2" eb="3">
      <t>ミヤコ</t>
    </rPh>
    <rPh sb="4" eb="5">
      <t>フ</t>
    </rPh>
    <phoneticPr fontId="17"/>
  </si>
  <si>
    <t>知 事 殿</t>
    <rPh sb="0" eb="1">
      <t>チ</t>
    </rPh>
    <rPh sb="2" eb="3">
      <t>コト</t>
    </rPh>
    <rPh sb="4" eb="5">
      <t>ドノ</t>
    </rPh>
    <phoneticPr fontId="17"/>
  </si>
  <si>
    <t>申 請 者</t>
    <rPh sb="0" eb="1">
      <t>サル</t>
    </rPh>
    <rPh sb="2" eb="3">
      <t>ショウ</t>
    </rPh>
    <rPh sb="4" eb="5">
      <t>シャ</t>
    </rPh>
    <phoneticPr fontId="17"/>
  </si>
  <si>
    <t>氏名</t>
    <rPh sb="0" eb="2">
      <t>シメイ</t>
    </rPh>
    <phoneticPr fontId="17"/>
  </si>
  <si>
    <t>生年月日</t>
    <rPh sb="0" eb="2">
      <t>セイネン</t>
    </rPh>
    <rPh sb="2" eb="4">
      <t>ガッピ</t>
    </rPh>
    <phoneticPr fontId="17"/>
  </si>
  <si>
    <t>月</t>
    <rPh sb="0" eb="1">
      <t>ガツ</t>
    </rPh>
    <phoneticPr fontId="17"/>
  </si>
  <si>
    <t>受付番号</t>
    <rPh sb="0" eb="2">
      <t>ウケツケ</t>
    </rPh>
    <rPh sb="2" eb="4">
      <t>バンゴウ</t>
    </rPh>
    <phoneticPr fontId="17"/>
  </si>
  <si>
    <t>受付年月日</t>
    <rPh sb="0" eb="2">
      <t>ウケツケ</t>
    </rPh>
    <rPh sb="2" eb="5">
      <t>ネンガッピ</t>
    </rPh>
    <phoneticPr fontId="17"/>
  </si>
  <si>
    <t>申請時の登録番号</t>
    <rPh sb="0" eb="2">
      <t>シンセイ</t>
    </rPh>
    <rPh sb="2" eb="3">
      <t>ジ</t>
    </rPh>
    <rPh sb="4" eb="6">
      <t>トウロク</t>
    </rPh>
    <rPh sb="6" eb="8">
      <t>バンゴウ</t>
    </rPh>
    <phoneticPr fontId="17"/>
  </si>
  <si>
    <t>◎申請者に関する事項</t>
    <rPh sb="1" eb="4">
      <t>シンセイシャ</t>
    </rPh>
    <rPh sb="5" eb="6">
      <t>カン</t>
    </rPh>
    <rPh sb="8" eb="10">
      <t>ジコウ</t>
    </rPh>
    <phoneticPr fontId="17"/>
  </si>
  <si>
    <t>変更年月日</t>
    <rPh sb="0" eb="2">
      <t>ヘンコウ</t>
    </rPh>
    <rPh sb="2" eb="5">
      <t>ネンガッピ</t>
    </rPh>
    <phoneticPr fontId="17"/>
  </si>
  <si>
    <t>変更後</t>
    <rPh sb="0" eb="2">
      <t>ヘンコウ</t>
    </rPh>
    <rPh sb="2" eb="3">
      <t>ゴ</t>
    </rPh>
    <phoneticPr fontId="17"/>
  </si>
  <si>
    <t>フリガナ</t>
    <phoneticPr fontId="17"/>
  </si>
  <si>
    <t>変更前</t>
    <rPh sb="0" eb="2">
      <t>ヘンコウ</t>
    </rPh>
    <rPh sb="2" eb="3">
      <t>マエ</t>
    </rPh>
    <phoneticPr fontId="17"/>
  </si>
  <si>
    <t>郵便番号</t>
    <rPh sb="0" eb="4">
      <t>ユウビンバンゴウ</t>
    </rPh>
    <phoneticPr fontId="17"/>
  </si>
  <si>
    <t>住所市区町村コード</t>
    <rPh sb="0" eb="2">
      <t>ジュウショ</t>
    </rPh>
    <rPh sb="2" eb="4">
      <t>シク</t>
    </rPh>
    <rPh sb="4" eb="6">
      <t>チョウソン</t>
    </rPh>
    <phoneticPr fontId="17"/>
  </si>
  <si>
    <t>　　　　　　　　</t>
    <phoneticPr fontId="17"/>
  </si>
  <si>
    <t>住所</t>
    <rPh sb="0" eb="2">
      <t>ジュウショ</t>
    </rPh>
    <phoneticPr fontId="17"/>
  </si>
  <si>
    <t>電話番号</t>
    <rPh sb="0" eb="2">
      <t>デンワ</t>
    </rPh>
    <rPh sb="2" eb="4">
      <t>バンゴウ</t>
    </rPh>
    <phoneticPr fontId="17"/>
  </si>
  <si>
    <t>住　所</t>
    <rPh sb="0" eb="1">
      <t>ジュウ</t>
    </rPh>
    <rPh sb="2" eb="3">
      <t>ショ</t>
    </rPh>
    <phoneticPr fontId="17"/>
  </si>
  <si>
    <t>本籍市区町村コード</t>
    <rPh sb="0" eb="2">
      <t>ホンセキ</t>
    </rPh>
    <rPh sb="2" eb="4">
      <t>シク</t>
    </rPh>
    <rPh sb="4" eb="6">
      <t>チョウソン</t>
    </rPh>
    <phoneticPr fontId="17"/>
  </si>
  <si>
    <t>本籍</t>
    <rPh sb="0" eb="2">
      <t>ホンセキ</t>
    </rPh>
    <phoneticPr fontId="17"/>
  </si>
  <si>
    <t>本　籍</t>
    <rPh sb="0" eb="1">
      <t>ホン</t>
    </rPh>
    <rPh sb="2" eb="3">
      <t>セキ</t>
    </rPh>
    <phoneticPr fontId="17"/>
  </si>
  <si>
    <t>◎業務に従事する宅地建物取引業者に関する事項</t>
    <rPh sb="1" eb="3">
      <t>ギョウム</t>
    </rPh>
    <rPh sb="4" eb="6">
      <t>ジュウジ</t>
    </rPh>
    <rPh sb="8" eb="10">
      <t>タクチ</t>
    </rPh>
    <rPh sb="10" eb="12">
      <t>タテモノ</t>
    </rPh>
    <rPh sb="12" eb="15">
      <t>トリヒキギョウ</t>
    </rPh>
    <rPh sb="15" eb="16">
      <t>シャ</t>
    </rPh>
    <rPh sb="17" eb="18">
      <t>カン</t>
    </rPh>
    <rPh sb="20" eb="22">
      <t>ジコウ</t>
    </rPh>
    <phoneticPr fontId="17"/>
  </si>
  <si>
    <t>商号又は名称</t>
    <rPh sb="0" eb="2">
      <t>ショウゴウ</t>
    </rPh>
    <rPh sb="2" eb="3">
      <t>マタ</t>
    </rPh>
    <rPh sb="4" eb="6">
      <t>メイショウ</t>
    </rPh>
    <phoneticPr fontId="17"/>
  </si>
  <si>
    <t>免許証番号</t>
    <rPh sb="0" eb="3">
      <t>メンキョショウ</t>
    </rPh>
    <rPh sb="3" eb="5">
      <t>バンゴウ</t>
    </rPh>
    <phoneticPr fontId="17"/>
  </si>
  <si>
    <t>大　臣</t>
    <rPh sb="0" eb="1">
      <t>ダイ</t>
    </rPh>
    <rPh sb="2" eb="3">
      <t>シン</t>
    </rPh>
    <phoneticPr fontId="17"/>
  </si>
  <si>
    <t>知　事</t>
    <rPh sb="0" eb="1">
      <t>チ</t>
    </rPh>
    <rPh sb="2" eb="3">
      <t>コト</t>
    </rPh>
    <phoneticPr fontId="17"/>
  </si>
  <si>
    <t>第</t>
    <rPh sb="0" eb="1">
      <t>ダイ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</si>
  <si>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</si>
  <si>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</si>
  <si>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</si>
  <si>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</si>
  <si>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</si>
  <si>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</si>
  <si>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</si>
  <si>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日中連絡可能な番号を入力</t>
    <rPh sb="0" eb="2">
      <t>ニッチュウ</t>
    </rPh>
    <rPh sb="2" eb="4">
      <t>レンラク</t>
    </rPh>
    <rPh sb="4" eb="6">
      <t>カノウ</t>
    </rPh>
    <rPh sb="7" eb="9">
      <t>バンゴウ</t>
    </rPh>
    <rPh sb="10" eb="12">
      <t>ニュウリョク</t>
    </rPh>
    <phoneticPr fontId="4"/>
  </si>
  <si>
    <t>－</t>
    <phoneticPr fontId="4"/>
  </si>
  <si>
    <t>プルダウンから選択</t>
    <phoneticPr fontId="4"/>
  </si>
  <si>
    <t>申請（郵送）いただく日をプルダウンから選択</t>
    <rPh sb="0" eb="2">
      <t>シンセイ</t>
    </rPh>
    <rPh sb="3" eb="5">
      <t>ユウソウ</t>
    </rPh>
    <rPh sb="10" eb="11">
      <t>ヒ</t>
    </rPh>
    <rPh sb="19" eb="21">
      <t>センタク</t>
    </rPh>
    <phoneticPr fontId="4"/>
  </si>
  <si>
    <t>戸籍抄本に記載の変更日（例：婚姻日、離婚日等）</t>
    <rPh sb="0" eb="4">
      <t>コセキショウホン</t>
    </rPh>
    <rPh sb="5" eb="7">
      <t>キサイ</t>
    </rPh>
    <rPh sb="8" eb="11">
      <t>ヘンコウビ</t>
    </rPh>
    <rPh sb="12" eb="13">
      <t>レイ</t>
    </rPh>
    <rPh sb="14" eb="17">
      <t>コンインビ</t>
    </rPh>
    <rPh sb="18" eb="21">
      <t>リコンビ</t>
    </rPh>
    <rPh sb="21" eb="22">
      <t>ナド</t>
    </rPh>
    <phoneticPr fontId="4"/>
  </si>
  <si>
    <t>発行番号</t>
    <rPh sb="0" eb="4">
      <t>ハッコウバンゴウ</t>
    </rPh>
    <phoneticPr fontId="4"/>
  </si>
  <si>
    <t>交付年月日</t>
    <rPh sb="0" eb="2">
      <t>コウフ</t>
    </rPh>
    <rPh sb="2" eb="5">
      <t>ネンガッピ</t>
    </rPh>
    <phoneticPr fontId="4"/>
  </si>
  <si>
    <t>「123456789」</t>
    <phoneticPr fontId="4"/>
  </si>
  <si>
    <t>「令和6年4月17日」</t>
    <rPh sb="1" eb="3">
      <t>レイワ</t>
    </rPh>
    <rPh sb="4" eb="5">
      <t>ネン</t>
    </rPh>
    <rPh sb="6" eb="7">
      <t>ガツ</t>
    </rPh>
    <rPh sb="9" eb="10">
      <t>ニチ</t>
    </rPh>
    <phoneticPr fontId="4"/>
  </si>
  <si>
    <t>発行番号</t>
    <phoneticPr fontId="4"/>
  </si>
  <si>
    <t>交付年月日</t>
    <phoneticPr fontId="4"/>
  </si>
  <si>
    <t>上３桁</t>
    <rPh sb="0" eb="1">
      <t>ウエ</t>
    </rPh>
    <rPh sb="2" eb="3">
      <t>ケタ</t>
    </rPh>
    <phoneticPr fontId="4"/>
  </si>
  <si>
    <t>中４桁</t>
    <rPh sb="0" eb="1">
      <t>ナカ</t>
    </rPh>
    <rPh sb="2" eb="3">
      <t>ケタ</t>
    </rPh>
    <phoneticPr fontId="4"/>
  </si>
  <si>
    <t>下４桁</t>
    <rPh sb="0" eb="1">
      <t>シモ</t>
    </rPh>
    <rPh sb="2" eb="3">
      <t>ケタ</t>
    </rPh>
    <phoneticPr fontId="4"/>
  </si>
  <si>
    <t>様式第七号の四（第14条の13関係）</t>
    <rPh sb="0" eb="2">
      <t>ヨウシキ</t>
    </rPh>
    <rPh sb="2" eb="3">
      <t>ダイ</t>
    </rPh>
    <rPh sb="3" eb="4">
      <t>７</t>
    </rPh>
    <rPh sb="4" eb="5">
      <t>ゴウ</t>
    </rPh>
    <rPh sb="6" eb="7">
      <t>４</t>
    </rPh>
    <rPh sb="8" eb="9">
      <t>ダイ</t>
    </rPh>
    <rPh sb="11" eb="12">
      <t>ジョウ</t>
    </rPh>
    <rPh sb="15" eb="17">
      <t>カンケイ</t>
    </rPh>
    <phoneticPr fontId="4"/>
  </si>
  <si>
    <t>宅地建物取引士証書換え交付申請書</t>
    <rPh sb="0" eb="1">
      <t>タク</t>
    </rPh>
    <rPh sb="1" eb="2">
      <t>チ</t>
    </rPh>
    <rPh sb="2" eb="3">
      <t>ケン</t>
    </rPh>
    <rPh sb="3" eb="4">
      <t>ブツ</t>
    </rPh>
    <rPh sb="4" eb="5">
      <t>トリ</t>
    </rPh>
    <rPh sb="5" eb="6">
      <t>イン</t>
    </rPh>
    <rPh sb="6" eb="7">
      <t>シ</t>
    </rPh>
    <rPh sb="7" eb="8">
      <t>ショウ</t>
    </rPh>
    <rPh sb="8" eb="9">
      <t>ショ</t>
    </rPh>
    <rPh sb="9" eb="10">
      <t>カン</t>
    </rPh>
    <rPh sb="11" eb="12">
      <t>コウ</t>
    </rPh>
    <rPh sb="12" eb="13">
      <t>ヅケ</t>
    </rPh>
    <rPh sb="13" eb="14">
      <t>サル</t>
    </rPh>
    <rPh sb="14" eb="15">
      <t>ショウ</t>
    </rPh>
    <rPh sb="15" eb="16">
      <t>ショ</t>
    </rPh>
    <phoneticPr fontId="4"/>
  </si>
  <si>
    <t>京都府知事　殿</t>
    <rPh sb="0" eb="2">
      <t>キョウト</t>
    </rPh>
    <rPh sb="1" eb="2">
      <t>ト</t>
    </rPh>
    <rPh sb="2" eb="3">
      <t>フ</t>
    </rPh>
    <rPh sb="3" eb="5">
      <t>チジ</t>
    </rPh>
    <rPh sb="6" eb="7">
      <t>ドノ</t>
    </rPh>
    <phoneticPr fontId="4"/>
  </si>
  <si>
    <t>申請者</t>
    <rPh sb="0" eb="2">
      <t>シンセイ</t>
    </rPh>
    <rPh sb="2" eb="3">
      <t>シャ</t>
    </rPh>
    <phoneticPr fontId="4"/>
  </si>
  <si>
    <t>発行番号</t>
    <rPh sb="0" eb="2">
      <t>ハッコウ</t>
    </rPh>
    <rPh sb="2" eb="4">
      <t>バンゴウ</t>
    </rPh>
    <phoneticPr fontId="4"/>
  </si>
  <si>
    <t>郵便番号</t>
    <rPh sb="0" eb="4">
      <t>ユウビンバンゴウ</t>
    </rPh>
    <phoneticPr fontId="4"/>
  </si>
  <si>
    <t>（</t>
    <phoneticPr fontId="4"/>
  </si>
  <si>
    <t>）</t>
    <phoneticPr fontId="4"/>
  </si>
  <si>
    <t>住　　所</t>
    <rPh sb="0" eb="1">
      <t>ジュウ</t>
    </rPh>
    <rPh sb="3" eb="4">
      <t>トコロ</t>
    </rPh>
    <phoneticPr fontId="4"/>
  </si>
  <si>
    <t>氏　　名</t>
    <rPh sb="0" eb="1">
      <t>シ</t>
    </rPh>
    <rPh sb="3" eb="4">
      <t>メイ</t>
    </rPh>
    <phoneticPr fontId="4"/>
  </si>
  <si>
    <t>受付番号</t>
    <rPh sb="0" eb="1">
      <t>ウケ</t>
    </rPh>
    <rPh sb="1" eb="2">
      <t>ヅケ</t>
    </rPh>
    <rPh sb="2" eb="3">
      <t>バン</t>
    </rPh>
    <rPh sb="3" eb="4">
      <t>ゴウ</t>
    </rPh>
    <phoneticPr fontId="4"/>
  </si>
  <si>
    <t>受付年月日</t>
    <phoneticPr fontId="4"/>
  </si>
  <si>
    <t>申請時の登録番号</t>
    <phoneticPr fontId="4"/>
  </si>
  <si>
    <t>受講年月日</t>
    <phoneticPr fontId="4"/>
  </si>
  <si>
    <t>宅地建物取引士証記載事項を下記のとおり変更しましたので、宅地建物取引業法施行規則</t>
    <rPh sb="0" eb="2">
      <t>タクチ</t>
    </rPh>
    <rPh sb="2" eb="4">
      <t>タテモノ</t>
    </rPh>
    <rPh sb="4" eb="6">
      <t>トリヒキ</t>
    </rPh>
    <rPh sb="6" eb="7">
      <t>シ</t>
    </rPh>
    <rPh sb="7" eb="8">
      <t>ショウ</t>
    </rPh>
    <rPh sb="8" eb="10">
      <t>キサイ</t>
    </rPh>
    <rPh sb="10" eb="12">
      <t>ジコウ</t>
    </rPh>
    <rPh sb="13" eb="15">
      <t>カキ</t>
    </rPh>
    <rPh sb="19" eb="21">
      <t>ヘンコウ</t>
    </rPh>
    <rPh sb="28" eb="30">
      <t>タクチ</t>
    </rPh>
    <rPh sb="30" eb="32">
      <t>タテモノ</t>
    </rPh>
    <rPh sb="32" eb="34">
      <t>トリヒキ</t>
    </rPh>
    <rPh sb="34" eb="35">
      <t>ギョウ</t>
    </rPh>
    <rPh sb="35" eb="36">
      <t>ホウ</t>
    </rPh>
    <rPh sb="36" eb="38">
      <t>セコウ</t>
    </rPh>
    <rPh sb="38" eb="40">
      <t>キソク</t>
    </rPh>
    <phoneticPr fontId="4"/>
  </si>
  <si>
    <t>第14条の13の規定により、宅地建物取引士証の書換え交付を申請します。</t>
    <rPh sb="8" eb="10">
      <t>キテイ</t>
    </rPh>
    <rPh sb="14" eb="16">
      <t>タクチ</t>
    </rPh>
    <rPh sb="16" eb="18">
      <t>タテモノ</t>
    </rPh>
    <rPh sb="18" eb="20">
      <t>トリヒキ</t>
    </rPh>
    <rPh sb="20" eb="21">
      <t>シ</t>
    </rPh>
    <rPh sb="21" eb="22">
      <t>ショウ</t>
    </rPh>
    <rPh sb="23" eb="25">
      <t>カキカ</t>
    </rPh>
    <rPh sb="26" eb="28">
      <t>コウフ</t>
    </rPh>
    <rPh sb="29" eb="31">
      <t>シンセイ</t>
    </rPh>
    <phoneticPr fontId="4"/>
  </si>
  <si>
    <t>変更に係る事項</t>
    <phoneticPr fontId="4"/>
  </si>
  <si>
    <t>変　　更　　後</t>
    <phoneticPr fontId="4"/>
  </si>
  <si>
    <t>変　　更　　前</t>
    <phoneticPr fontId="4"/>
  </si>
  <si>
    <t>交 付 年 月 日</t>
    <phoneticPr fontId="4"/>
  </si>
  <si>
    <t xml:space="preserve">（フ リ ガ ナ）
</t>
    <phoneticPr fontId="4"/>
  </si>
  <si>
    <t>氏　　 　 　名</t>
    <phoneticPr fontId="4"/>
  </si>
  <si>
    <t>住　　　　　所</t>
    <rPh sb="0" eb="1">
      <t>ジュウ</t>
    </rPh>
    <rPh sb="6" eb="7">
      <t>ショ</t>
    </rPh>
    <phoneticPr fontId="4"/>
  </si>
  <si>
    <t xml:space="preserve"> 確認欄</t>
    <rPh sb="1" eb="3">
      <t>カクニン</t>
    </rPh>
    <rPh sb="3" eb="4">
      <t>ラン</t>
    </rPh>
    <phoneticPr fontId="4"/>
  </si>
  <si>
    <t>（Ａ４）</t>
    <phoneticPr fontId="4"/>
  </si>
  <si>
    <t>※申請書等をご送付いただく際、宛名ラベルとして封筒等へ貼付ください。</t>
    <rPh sb="1" eb="4">
      <t>シンセイショ</t>
    </rPh>
    <rPh sb="4" eb="5">
      <t>ナド</t>
    </rPh>
    <rPh sb="7" eb="9">
      <t>ソウフ</t>
    </rPh>
    <rPh sb="13" eb="14">
      <t>サイ</t>
    </rPh>
    <rPh sb="15" eb="17">
      <t>アテナ</t>
    </rPh>
    <rPh sb="23" eb="25">
      <t>フウトウ</t>
    </rPh>
    <rPh sb="25" eb="26">
      <t>トウ</t>
    </rPh>
    <rPh sb="27" eb="29">
      <t>チョウフ</t>
    </rPh>
    <phoneticPr fontId="17"/>
  </si>
  <si>
    <t>〒602-0915</t>
    <phoneticPr fontId="17"/>
  </si>
  <si>
    <t>（京都府宅建会館）</t>
    <rPh sb="1" eb="3">
      <t>キョウト</t>
    </rPh>
    <rPh sb="3" eb="4">
      <t>フ</t>
    </rPh>
    <rPh sb="4" eb="6">
      <t>タッケン</t>
    </rPh>
    <rPh sb="6" eb="8">
      <t>カイカン</t>
    </rPh>
    <phoneticPr fontId="17"/>
  </si>
  <si>
    <t>公益社団法人</t>
    <rPh sb="0" eb="2">
      <t>コウエキ</t>
    </rPh>
    <rPh sb="2" eb="4">
      <t>シャダン</t>
    </rPh>
    <rPh sb="4" eb="6">
      <t>ホウジン</t>
    </rPh>
    <phoneticPr fontId="17"/>
  </si>
  <si>
    <t>　京都府宅地建物取引業協会</t>
    <rPh sb="1" eb="4">
      <t>キョウトフ</t>
    </rPh>
    <rPh sb="4" eb="6">
      <t>タクチ</t>
    </rPh>
    <rPh sb="6" eb="8">
      <t>タテモノ</t>
    </rPh>
    <rPh sb="8" eb="11">
      <t>トリヒキギョウ</t>
    </rPh>
    <rPh sb="11" eb="13">
      <t>キョウカイ</t>
    </rPh>
    <phoneticPr fontId="17"/>
  </si>
  <si>
    <r>
      <t>※必ず、以下の書類等を</t>
    </r>
    <r>
      <rPr>
        <sz val="8.5"/>
        <color rgb="FFFF0000"/>
        <rFont val="UD デジタル 教科書体 NP-R"/>
        <family val="1"/>
        <charset val="128"/>
      </rPr>
      <t>全て</t>
    </r>
    <r>
      <rPr>
        <sz val="8.5"/>
        <color theme="1"/>
        <rFont val="UD デジタル 教科書体 NP-R"/>
        <family val="1"/>
        <charset val="128"/>
      </rPr>
      <t>同封してください</t>
    </r>
    <rPh sb="11" eb="12">
      <t>スベ</t>
    </rPh>
    <phoneticPr fontId="17"/>
  </si>
  <si>
    <t>※枠線に沿って切り取ってご使用ください。</t>
    <phoneticPr fontId="17"/>
  </si>
  <si>
    <r>
      <t>１．必須項目　</t>
    </r>
    <r>
      <rPr>
        <u val="double"/>
        <sz val="18"/>
        <color rgb="FFFF0000"/>
        <rFont val="UD デジタル 教科書体 NP-B"/>
        <family val="1"/>
        <charset val="128"/>
      </rPr>
      <t>※いずれの変更の場合でも、必ずご入力ください</t>
    </r>
    <rPh sb="2" eb="4">
      <t>ヒッス</t>
    </rPh>
    <rPh sb="4" eb="6">
      <t>コウモク</t>
    </rPh>
    <rPh sb="12" eb="14">
      <t>ヘンコウ</t>
    </rPh>
    <rPh sb="15" eb="17">
      <t>バアイ</t>
    </rPh>
    <rPh sb="20" eb="21">
      <t>カナラ</t>
    </rPh>
    <rPh sb="23" eb="25">
      <t>ニュウリョク</t>
    </rPh>
    <phoneticPr fontId="4"/>
  </si>
  <si>
    <r>
      <t>宅地建物取引士証に記載の発行番号　</t>
    </r>
    <r>
      <rPr>
        <sz val="10"/>
        <color rgb="FFFF0000"/>
        <rFont val="UD デジタル 教科書体 NP-B"/>
        <family val="1"/>
        <charset val="128"/>
      </rPr>
      <t>※</t>
    </r>
    <r>
      <rPr>
        <u val="double"/>
        <sz val="10"/>
        <color rgb="FFFF0000"/>
        <rFont val="UD デジタル 教科書体 NP-B"/>
        <family val="1"/>
        <charset val="128"/>
      </rPr>
      <t>数字のみ</t>
    </r>
    <rPh sb="9" eb="11">
      <t>キサイ</t>
    </rPh>
    <rPh sb="12" eb="16">
      <t>ハッコウバンゴウ</t>
    </rPh>
    <rPh sb="18" eb="20">
      <t>スウジ</t>
    </rPh>
    <phoneticPr fontId="4"/>
  </si>
  <si>
    <t>宅地建物取引士証に記載の交付日</t>
    <rPh sb="12" eb="15">
      <t>コウフビ</t>
    </rPh>
    <phoneticPr fontId="4"/>
  </si>
  <si>
    <t>変 更 等 登 録</t>
    <phoneticPr fontId="4"/>
  </si>
  <si>
    <t>登録</t>
    <rPh sb="0" eb="1">
      <t>ノボル</t>
    </rPh>
    <rPh sb="1" eb="2">
      <t>ロク</t>
    </rPh>
    <phoneticPr fontId="4"/>
  </si>
  <si>
    <t>登録</t>
    <rPh sb="0" eb="2">
      <t>トウロク</t>
    </rPh>
    <phoneticPr fontId="4"/>
  </si>
  <si>
    <t>受付番号</t>
    <rPh sb="0" eb="2">
      <t>ウケツケ</t>
    </rPh>
    <rPh sb="2" eb="4">
      <t>バンゴウ</t>
    </rPh>
    <phoneticPr fontId="4"/>
  </si>
  <si>
    <t>４７－</t>
    <phoneticPr fontId="4"/>
  </si>
  <si>
    <t xml:space="preserve">住　　 　 　所
</t>
    <rPh sb="0" eb="1">
      <t>ジュウ</t>
    </rPh>
    <rPh sb="7" eb="8">
      <t>トコロ</t>
    </rPh>
    <phoneticPr fontId="4"/>
  </si>
  <si>
    <t>上記以外</t>
    <rPh sb="0" eb="2">
      <t>ジョウキ</t>
    </rPh>
    <rPh sb="2" eb="4">
      <t>イガイ</t>
    </rPh>
    <phoneticPr fontId="4"/>
  </si>
  <si>
    <t>申請書類等送付先（宛名ラベル）</t>
    <rPh sb="0" eb="2">
      <t>シンセイ</t>
    </rPh>
    <rPh sb="4" eb="5">
      <t>ナド</t>
    </rPh>
    <rPh sb="5" eb="7">
      <t>ソウフ</t>
    </rPh>
    <rPh sb="7" eb="8">
      <t>サキ</t>
    </rPh>
    <rPh sb="9" eb="11">
      <t>アテナ</t>
    </rPh>
    <phoneticPr fontId="17"/>
  </si>
  <si>
    <t>書換え交付（氏名変更）</t>
    <phoneticPr fontId="4"/>
  </si>
  <si>
    <t>書換え交付（住所裏書）</t>
    <phoneticPr fontId="4"/>
  </si>
  <si>
    <t>○</t>
    <phoneticPr fontId="4"/>
  </si>
  <si>
    <t>宛名ラベルの種類</t>
    <rPh sb="0" eb="2">
      <t>アテナ</t>
    </rPh>
    <rPh sb="6" eb="8">
      <t>シュルイ</t>
    </rPh>
    <phoneticPr fontId="4"/>
  </si>
  <si>
    <t>書換え交付（氏名変更）</t>
    <phoneticPr fontId="4"/>
  </si>
  <si>
    <t>書換え交付（住所裏書）</t>
    <phoneticPr fontId="4"/>
  </si>
  <si>
    <t>上記以外</t>
    <phoneticPr fontId="4"/>
  </si>
  <si>
    <t>宛先</t>
    <rPh sb="0" eb="2">
      <t>アテサキ</t>
    </rPh>
    <phoneticPr fontId="4"/>
  </si>
  <si>
    <t>宅建士資格登録「変更登録係」行</t>
    <phoneticPr fontId="4"/>
  </si>
  <si>
    <t>宅建士証「変更届（裏書交付）申請係」行</t>
    <phoneticPr fontId="4"/>
  </si>
  <si>
    <t>宅建士証「書換交付申請係」行</t>
    <phoneticPr fontId="4"/>
  </si>
  <si>
    <t>郵送種別</t>
    <phoneticPr fontId="4"/>
  </si>
  <si>
    <t>簡易書留</t>
    <rPh sb="0" eb="4">
      <t>カンイカキトメ</t>
    </rPh>
    <phoneticPr fontId="4"/>
  </si>
  <si>
    <t>宅地建物取引士資格登録簿変更登録申請書（２部）</t>
    <phoneticPr fontId="4"/>
  </si>
  <si>
    <t>宅地建物取引士証書換え交付申請書</t>
    <phoneticPr fontId="4"/>
  </si>
  <si>
    <t>添付書類（変更事項に即した各証明書）</t>
    <phoneticPr fontId="4"/>
  </si>
  <si>
    <t>項目１</t>
    <rPh sb="0" eb="2">
      <t>コウモク</t>
    </rPh>
    <phoneticPr fontId="4"/>
  </si>
  <si>
    <t>項目２</t>
    <rPh sb="0" eb="2">
      <t>コウモク</t>
    </rPh>
    <phoneticPr fontId="4"/>
  </si>
  <si>
    <t>項目３</t>
    <rPh sb="0" eb="2">
      <t>コウモク</t>
    </rPh>
    <phoneticPr fontId="4"/>
  </si>
  <si>
    <t>項目４</t>
    <rPh sb="0" eb="2">
      <t>コウモク</t>
    </rPh>
    <phoneticPr fontId="4"/>
  </si>
  <si>
    <t>項目５</t>
    <rPh sb="0" eb="2">
      <t>コウモク</t>
    </rPh>
    <phoneticPr fontId="4"/>
  </si>
  <si>
    <t>項目６</t>
    <rPh sb="0" eb="2">
      <t>コウモク</t>
    </rPh>
    <phoneticPr fontId="4"/>
  </si>
  <si>
    <t>証明写真「貼付用紙」</t>
    <phoneticPr fontId="4"/>
  </si>
  <si>
    <t>該当する申請に「○」を入力</t>
    <rPh sb="0" eb="2">
      <t>ガイトウ</t>
    </rPh>
    <rPh sb="4" eb="6">
      <t>シンセイ</t>
    </rPh>
    <rPh sb="11" eb="13">
      <t>ニュウリョク</t>
    </rPh>
    <phoneticPr fontId="4"/>
  </si>
  <si>
    <t>入力欄</t>
    <rPh sb="0" eb="3">
      <t>ニュウリョクラン</t>
    </rPh>
    <phoneticPr fontId="4"/>
  </si>
  <si>
    <t>宅地建物取引士証　証明写真「貼付用紙」</t>
    <rPh sb="16" eb="18">
      <t>ヨウシ</t>
    </rPh>
    <phoneticPr fontId="17"/>
  </si>
  <si>
    <t>（</t>
    <phoneticPr fontId="17"/>
  </si>
  <si>
    <t>）</t>
    <phoneticPr fontId="17"/>
  </si>
  <si>
    <t>○上半身、脱帽、正面向き、無背景で6ヶ月以内に撮影した写真</t>
    <phoneticPr fontId="17"/>
  </si>
  <si>
    <t>【ご注意】</t>
    <phoneticPr fontId="17"/>
  </si>
  <si>
    <r>
      <t>　</t>
    </r>
    <r>
      <rPr>
        <sz val="14"/>
        <color rgb="FFFF0000"/>
        <rFont val="UD デジタル 教科書体 NP-B"/>
        <family val="1"/>
        <charset val="128"/>
      </rPr>
      <t>以下のいずれかに該当する写真は受付できません</t>
    </r>
    <rPh sb="1" eb="3">
      <t>イカ</t>
    </rPh>
    <rPh sb="9" eb="11">
      <t>ガイトウ</t>
    </rPh>
    <phoneticPr fontId="17"/>
  </si>
  <si>
    <t>●人物、建物や家財道具、壁、障子、カーテン等の模様が</t>
    <rPh sb="21" eb="22">
      <t>ナド</t>
    </rPh>
    <phoneticPr fontId="17"/>
  </si>
  <si>
    <t>　背景に写りこんでいるもの</t>
    <phoneticPr fontId="17"/>
  </si>
  <si>
    <t>●顔・頭部・頭髪の一部が枠内に収まっていないもの</t>
    <phoneticPr fontId="17"/>
  </si>
  <si>
    <r>
      <t>●写真紙にプリントされていないもの</t>
    </r>
    <r>
      <rPr>
        <sz val="14"/>
        <color rgb="FFFF0000"/>
        <rFont val="UD デジタル 教科書体 NP-B"/>
        <family val="1"/>
        <charset val="128"/>
      </rPr>
      <t>（普通紙は不可）</t>
    </r>
    <phoneticPr fontId="17"/>
  </si>
  <si>
    <t>●表面が変色、色落ちするもの</t>
    <phoneticPr fontId="17"/>
  </si>
  <si>
    <t>●その他、写真が不鮮明等、本人特定が困難なもの</t>
    <rPh sb="5" eb="7">
      <t>シャシン</t>
    </rPh>
    <rPh sb="8" eb="11">
      <t>フセンメイ</t>
    </rPh>
    <rPh sb="11" eb="12">
      <t>ナド</t>
    </rPh>
    <phoneticPr fontId="17"/>
  </si>
  <si>
    <t>【プリントアウトされる際の注意点】</t>
    <phoneticPr fontId="17"/>
  </si>
  <si>
    <t>　本紙はＡ４紙での印刷用として作成しておりますが、印刷される際の</t>
    <rPh sb="1" eb="2">
      <t>ホン</t>
    </rPh>
    <rPh sb="2" eb="3">
      <t>カミ</t>
    </rPh>
    <rPh sb="25" eb="27">
      <t>インサツ</t>
    </rPh>
    <phoneticPr fontId="17"/>
  </si>
  <si>
    <t>　用紙のサイズやプリンターの設定等によっては、上記の写真貼付欄が</t>
    <rPh sb="16" eb="17">
      <t>ナド</t>
    </rPh>
    <rPh sb="23" eb="25">
      <t>ジョウキ</t>
    </rPh>
    <rPh sb="26" eb="28">
      <t>シャシン</t>
    </rPh>
    <rPh sb="28" eb="30">
      <t>チョウフ</t>
    </rPh>
    <rPh sb="30" eb="31">
      <t>ラン</t>
    </rPh>
    <phoneticPr fontId="17"/>
  </si>
  <si>
    <t>　実寸（縦３ｃｍ・横２.４ｃｍ）と異なる場合がございます。</t>
    <rPh sb="17" eb="18">
      <t>コト</t>
    </rPh>
    <phoneticPr fontId="17"/>
  </si>
  <si>
    <t>　あしからずご了承ください。</t>
    <phoneticPr fontId="17"/>
  </si>
  <si>
    <t>11．宛名ラベルの変換</t>
    <rPh sb="3" eb="5">
      <t>アテナ</t>
    </rPh>
    <rPh sb="9" eb="11">
      <t>ヘンカン</t>
    </rPh>
    <phoneticPr fontId="4"/>
  </si>
  <si>
    <t>宅地建物取引士証（原本）</t>
    <rPh sb="9" eb="11">
      <t>ゲンポン</t>
    </rPh>
    <phoneticPr fontId="4"/>
  </si>
  <si>
    <t>宅地建物取引士証（原本）</t>
    <phoneticPr fontId="4"/>
  </si>
  <si>
    <t>マニュアル</t>
    <phoneticPr fontId="4"/>
  </si>
  <si>
    <t>１．必須項目の入力</t>
    <rPh sb="2" eb="6">
      <t>ヒッスコウモク</t>
    </rPh>
    <rPh sb="7" eb="9">
      <t>ニュウリョク</t>
    </rPh>
    <phoneticPr fontId="4"/>
  </si>
  <si>
    <t>【例】本籍を変更した場合</t>
    <rPh sb="1" eb="2">
      <t>レイ</t>
    </rPh>
    <rPh sb="3" eb="5">
      <t>ホンセキ</t>
    </rPh>
    <rPh sb="6" eb="8">
      <t>ヘンコウ</t>
    </rPh>
    <rPh sb="10" eb="12">
      <t>バアイ</t>
    </rPh>
    <phoneticPr fontId="4"/>
  </si>
  <si>
    <t>２．変更事項の入力</t>
    <rPh sb="2" eb="4">
      <t>ヘンコウ</t>
    </rPh>
    <rPh sb="4" eb="6">
      <t>ジコウ</t>
    </rPh>
    <rPh sb="7" eb="9">
      <t>ニュウリョク</t>
    </rPh>
    <phoneticPr fontId="4"/>
  </si>
  <si>
    <r>
      <t>(1) 各入力シートから、</t>
    </r>
    <r>
      <rPr>
        <sz val="12"/>
        <color rgb="FFFF0000"/>
        <rFont val="UD デジタル 教科書体 NP-B"/>
        <family val="1"/>
        <charset val="128"/>
      </rPr>
      <t>今回、変更があった事項のシートを選択し、入力</t>
    </r>
    <rPh sb="4" eb="5">
      <t>カク</t>
    </rPh>
    <rPh sb="5" eb="7">
      <t>ニュウリョク</t>
    </rPh>
    <rPh sb="13" eb="15">
      <t>コンカイ</t>
    </rPh>
    <rPh sb="16" eb="18">
      <t>ヘンコウ</t>
    </rPh>
    <rPh sb="22" eb="24">
      <t>ジコウ</t>
    </rPh>
    <rPh sb="29" eb="31">
      <t>センタク</t>
    </rPh>
    <rPh sb="33" eb="35">
      <t>ニュウリョク</t>
    </rPh>
    <phoneticPr fontId="4"/>
  </si>
  <si>
    <r>
      <t xml:space="preserve">(2) </t>
    </r>
    <r>
      <rPr>
        <sz val="12"/>
        <color rgb="FFFF0000"/>
        <rFont val="UD デジタル 教科書体 NP-B"/>
        <family val="1"/>
        <charset val="128"/>
      </rPr>
      <t>氏名を変更された場合</t>
    </r>
    <r>
      <rPr>
        <sz val="12"/>
        <rFont val="UD デジタル 教科書体 NP-B"/>
        <family val="1"/>
        <charset val="128"/>
      </rPr>
      <t>の注意事項</t>
    </r>
    <rPh sb="4" eb="6">
      <t>シメイ</t>
    </rPh>
    <rPh sb="7" eb="9">
      <t>ヘンコウ</t>
    </rPh>
    <rPh sb="12" eb="14">
      <t>バアイ</t>
    </rPh>
    <rPh sb="15" eb="17">
      <t>チュウイ</t>
    </rPh>
    <rPh sb="17" eb="19">
      <t>ジコウ</t>
    </rPh>
    <phoneticPr fontId="4"/>
  </si>
  <si>
    <t>※ 上記の場合以外は、変更していない事項には何も入力しないで</t>
    <rPh sb="2" eb="4">
      <t>ジョウキ</t>
    </rPh>
    <rPh sb="5" eb="7">
      <t>バアイ</t>
    </rPh>
    <rPh sb="7" eb="9">
      <t>イガイ</t>
    </rPh>
    <rPh sb="11" eb="13">
      <t>ヘンコウ</t>
    </rPh>
    <rPh sb="18" eb="20">
      <t>ジコウ</t>
    </rPh>
    <rPh sb="22" eb="23">
      <t>ナニ</t>
    </rPh>
    <rPh sb="24" eb="26">
      <t>ニュウリョク</t>
    </rPh>
    <phoneticPr fontId="4"/>
  </si>
  <si>
    <t xml:space="preserve"> 　下さい（申請書に自動で反映されるため）</t>
    <rPh sb="2" eb="3">
      <t>クダ</t>
    </rPh>
    <rPh sb="6" eb="9">
      <t>シンセイショ</t>
    </rPh>
    <rPh sb="10" eb="12">
      <t>ジドウ</t>
    </rPh>
    <rPh sb="13" eb="15">
      <t>ハンエイ</t>
    </rPh>
    <phoneticPr fontId="4"/>
  </si>
  <si>
    <t>３．入力内容の確認</t>
    <rPh sb="2" eb="4">
      <t>ニュウリョク</t>
    </rPh>
    <rPh sb="4" eb="6">
      <t>ナイヨウ</t>
    </rPh>
    <rPh sb="7" eb="9">
      <t>カクニン</t>
    </rPh>
    <phoneticPr fontId="4"/>
  </si>
  <si>
    <t>(1) 画面下部の「１．入力画面【必須】」のシートを選択し、氏名や生年月日等を入力</t>
    <rPh sb="4" eb="6">
      <t>ガメン</t>
    </rPh>
    <rPh sb="6" eb="8">
      <t>カブ</t>
    </rPh>
    <rPh sb="12" eb="14">
      <t>ニュウリョク</t>
    </rPh>
    <rPh sb="14" eb="16">
      <t>ガメン</t>
    </rPh>
    <rPh sb="17" eb="19">
      <t>ヒッス</t>
    </rPh>
    <rPh sb="26" eb="28">
      <t>センタク</t>
    </rPh>
    <rPh sb="30" eb="32">
      <t>シメイ</t>
    </rPh>
    <rPh sb="33" eb="37">
      <t>セイネンガッピ</t>
    </rPh>
    <rPh sb="37" eb="38">
      <t>ナド</t>
    </rPh>
    <rPh sb="39" eb="41">
      <t>ニュウリョク</t>
    </rPh>
    <phoneticPr fontId="4"/>
  </si>
  <si>
    <t>(1) 「６．変更登録申請書」のシートを選択し、入力内容が正しく反映されているか、確認</t>
    <rPh sb="7" eb="9">
      <t>ヘンコウ</t>
    </rPh>
    <rPh sb="9" eb="11">
      <t>トウロク</t>
    </rPh>
    <rPh sb="11" eb="14">
      <t>シンセイショ</t>
    </rPh>
    <rPh sb="20" eb="22">
      <t>センタク</t>
    </rPh>
    <rPh sb="24" eb="26">
      <t>ニュウリョク</t>
    </rPh>
    <rPh sb="26" eb="28">
      <t>ナイヨウ</t>
    </rPh>
    <rPh sb="29" eb="30">
      <t>タダ</t>
    </rPh>
    <rPh sb="32" eb="34">
      <t>ハンエイ</t>
    </rPh>
    <rPh sb="41" eb="43">
      <t>カクニン</t>
    </rPh>
    <phoneticPr fontId="4"/>
  </si>
  <si>
    <t xml:space="preserve"> 確認後、入力内容に誤り等がなければ、印刷（正副２部）してください。</t>
    <rPh sb="1" eb="4">
      <t>カクニンゴ</t>
    </rPh>
    <rPh sb="5" eb="9">
      <t>ニュウリョクナイヨウ</t>
    </rPh>
    <rPh sb="10" eb="11">
      <t>アヤマ</t>
    </rPh>
    <rPh sb="12" eb="13">
      <t>ナド</t>
    </rPh>
    <rPh sb="19" eb="21">
      <t>インサツ</t>
    </rPh>
    <rPh sb="22" eb="24">
      <t>セイフク</t>
    </rPh>
    <rPh sb="25" eb="26">
      <t>ブ</t>
    </rPh>
    <phoneticPr fontId="4"/>
  </si>
  <si>
    <t xml:space="preserve"> 「７．書換え交付申請書」を選択し、入力内容が正しく反映されているかを確認</t>
    <phoneticPr fontId="4"/>
  </si>
  <si>
    <r>
      <t xml:space="preserve">(2) </t>
    </r>
    <r>
      <rPr>
        <sz val="12"/>
        <color rgb="FFFF0000"/>
        <rFont val="UD デジタル 教科書体 NP-B"/>
        <family val="1"/>
        <charset val="128"/>
      </rPr>
      <t>宅建士証の有効期限が切れていない方で、氏名や住所を変更されている場合</t>
    </r>
    <r>
      <rPr>
        <sz val="12"/>
        <color theme="1"/>
        <rFont val="UD デジタル 教科書体 NP-R"/>
        <family val="1"/>
        <charset val="128"/>
      </rPr>
      <t>は、</t>
    </r>
    <rPh sb="23" eb="25">
      <t>シメイ</t>
    </rPh>
    <rPh sb="26" eb="28">
      <t>ジュウショ</t>
    </rPh>
    <rPh sb="29" eb="31">
      <t>ヘンコウ</t>
    </rPh>
    <rPh sb="36" eb="38">
      <t>バアイ</t>
    </rPh>
    <phoneticPr fontId="4"/>
  </si>
  <si>
    <t xml:space="preserve">  確認後、入力内容に誤り等がなければ、印刷（１部）してください。</t>
    <rPh sb="2" eb="5">
      <t>カクニンゴ</t>
    </rPh>
    <rPh sb="6" eb="10">
      <t>ニュウリョクナイヨウ</t>
    </rPh>
    <rPh sb="11" eb="12">
      <t>アヤマ</t>
    </rPh>
    <rPh sb="13" eb="14">
      <t>ナド</t>
    </rPh>
    <rPh sb="20" eb="22">
      <t>インサツ</t>
    </rPh>
    <rPh sb="24" eb="25">
      <t>ブ</t>
    </rPh>
    <phoneticPr fontId="4"/>
  </si>
  <si>
    <t>４．宛名ラベルの作成</t>
    <rPh sb="2" eb="4">
      <t>アテナ</t>
    </rPh>
    <rPh sb="8" eb="10">
      <t>サクセイ</t>
    </rPh>
    <phoneticPr fontId="4"/>
  </si>
  <si>
    <t>書換え交付（氏名変更）</t>
  </si>
  <si>
    <t>書換え交付（住所裏書）</t>
  </si>
  <si>
    <t>(1) 「９．宛名ラベル」のシートを選択し、画面右上の該当する申請内容に「○」を入力</t>
    <rPh sb="7" eb="9">
      <t>アテナ</t>
    </rPh>
    <rPh sb="18" eb="20">
      <t>センタク</t>
    </rPh>
    <rPh sb="22" eb="24">
      <t>ガメン</t>
    </rPh>
    <rPh sb="24" eb="26">
      <t>ミギウエ</t>
    </rPh>
    <rPh sb="27" eb="29">
      <t>ガイトウ</t>
    </rPh>
    <rPh sb="31" eb="33">
      <t>シンセイ</t>
    </rPh>
    <rPh sb="33" eb="35">
      <t>ナイヨウ</t>
    </rPh>
    <rPh sb="40" eb="42">
      <t>ニュウリョク</t>
    </rPh>
    <phoneticPr fontId="4"/>
  </si>
  <si>
    <t>申請内容</t>
    <rPh sb="0" eb="2">
      <t>シンセイ</t>
    </rPh>
    <rPh sb="2" eb="4">
      <t>ナイヨウ</t>
    </rPh>
    <phoneticPr fontId="4"/>
  </si>
  <si>
    <t>該当者</t>
    <rPh sb="0" eb="3">
      <t>ガイトウシャ</t>
    </rPh>
    <phoneticPr fontId="4"/>
  </si>
  <si>
    <t>【参考】</t>
    <rPh sb="1" eb="3">
      <t>サンコウ</t>
    </rPh>
    <phoneticPr fontId="4"/>
  </si>
  <si>
    <t>上記のいずれにも該当しない方（例：従事先のみの変更等）</t>
    <rPh sb="0" eb="2">
      <t>ジョウキ</t>
    </rPh>
    <rPh sb="8" eb="10">
      <t>ガイトウ</t>
    </rPh>
    <rPh sb="13" eb="14">
      <t>カタ</t>
    </rPh>
    <rPh sb="15" eb="16">
      <t>レイ</t>
    </rPh>
    <rPh sb="17" eb="20">
      <t>ジュウジサキ</t>
    </rPh>
    <rPh sb="23" eb="25">
      <t>ヘンコウ</t>
    </rPh>
    <rPh sb="25" eb="26">
      <t>ナド</t>
    </rPh>
    <phoneticPr fontId="4"/>
  </si>
  <si>
    <r>
      <t>宅建士証の有効期限が切れておらず、かつ、</t>
    </r>
    <r>
      <rPr>
        <sz val="10"/>
        <color rgb="FFFF0000"/>
        <rFont val="UD デジタル 教科書体 NP-B"/>
        <family val="1"/>
        <charset val="128"/>
      </rPr>
      <t>氏名</t>
    </r>
    <r>
      <rPr>
        <sz val="10"/>
        <rFont val="UD デジタル 教科書体 NP-R"/>
        <family val="1"/>
        <charset val="128"/>
      </rPr>
      <t>（とその他の事項）を変更された方</t>
    </r>
    <rPh sb="0" eb="4">
      <t>タッケンシショウ</t>
    </rPh>
    <rPh sb="5" eb="7">
      <t>ユウコウ</t>
    </rPh>
    <rPh sb="7" eb="9">
      <t>キゲン</t>
    </rPh>
    <rPh sb="10" eb="11">
      <t>キ</t>
    </rPh>
    <rPh sb="20" eb="22">
      <t>シメイ</t>
    </rPh>
    <rPh sb="26" eb="27">
      <t>タ</t>
    </rPh>
    <rPh sb="28" eb="30">
      <t>ジコウ</t>
    </rPh>
    <rPh sb="32" eb="34">
      <t>ヘンコウ</t>
    </rPh>
    <rPh sb="37" eb="38">
      <t>カタ</t>
    </rPh>
    <phoneticPr fontId="4"/>
  </si>
  <si>
    <r>
      <t>宅建士証の有効期限が切れておらず、かつ、</t>
    </r>
    <r>
      <rPr>
        <sz val="10"/>
        <color rgb="FFFF0000"/>
        <rFont val="UD デジタル 教科書体 NP-B"/>
        <family val="1"/>
        <charset val="128"/>
      </rPr>
      <t>氏名は変更せず、住所を変更された方</t>
    </r>
    <rPh sb="0" eb="4">
      <t>タッケンシショウ</t>
    </rPh>
    <rPh sb="5" eb="7">
      <t>ユウコウ</t>
    </rPh>
    <rPh sb="7" eb="9">
      <t>キゲン</t>
    </rPh>
    <rPh sb="10" eb="11">
      <t>キ</t>
    </rPh>
    <rPh sb="20" eb="22">
      <t>シメイ</t>
    </rPh>
    <rPh sb="23" eb="25">
      <t>ヘンコウ</t>
    </rPh>
    <rPh sb="28" eb="30">
      <t>ジュウショ</t>
    </rPh>
    <rPh sb="31" eb="33">
      <t>ヘンコウ</t>
    </rPh>
    <rPh sb="36" eb="37">
      <t>カタ</t>
    </rPh>
    <phoneticPr fontId="4"/>
  </si>
  <si>
    <t xml:space="preserve"> 　宅建士証の有効期限が切れていない方は「宅地建物取引士証書換え交付申請書」も</t>
    <rPh sb="2" eb="6">
      <t>タッケンシショウ</t>
    </rPh>
    <rPh sb="7" eb="9">
      <t>ユウコウ</t>
    </rPh>
    <rPh sb="9" eb="11">
      <t>キゲン</t>
    </rPh>
    <rPh sb="12" eb="13">
      <t>キ</t>
    </rPh>
    <rPh sb="18" eb="19">
      <t>カタ</t>
    </rPh>
    <rPh sb="21" eb="23">
      <t>タクチ</t>
    </rPh>
    <rPh sb="23" eb="29">
      <t>タテモノトリヒキシショウ</t>
    </rPh>
    <rPh sb="29" eb="31">
      <t>カキカ</t>
    </rPh>
    <rPh sb="32" eb="37">
      <t>コウフシンセイショ</t>
    </rPh>
    <phoneticPr fontId="4"/>
  </si>
  <si>
    <r>
      <t xml:space="preserve"> 併せてご提出ください。</t>
    </r>
    <r>
      <rPr>
        <sz val="12"/>
        <color rgb="FFFF0000"/>
        <rFont val="UD デジタル 教科書体 NP-B"/>
        <family val="1"/>
        <charset val="128"/>
      </rPr>
      <t>当該書類には現住所や電話番号等を記載する箇所があるため、</t>
    </r>
    <rPh sb="12" eb="14">
      <t>トウガイ</t>
    </rPh>
    <rPh sb="14" eb="16">
      <t>ショルイ</t>
    </rPh>
    <rPh sb="18" eb="21">
      <t>ゲンジュウショ</t>
    </rPh>
    <rPh sb="22" eb="26">
      <t>デンワバンゴウ</t>
    </rPh>
    <rPh sb="26" eb="27">
      <t>ナド</t>
    </rPh>
    <rPh sb="28" eb="30">
      <t>キサイ</t>
    </rPh>
    <rPh sb="32" eb="34">
      <t>カショ</t>
    </rPh>
    <phoneticPr fontId="4"/>
  </si>
  <si>
    <r>
      <t xml:space="preserve"> </t>
    </r>
    <r>
      <rPr>
        <sz val="12"/>
        <color rgb="FFFF0000"/>
        <rFont val="UD デジタル 教科書体 NP-B"/>
        <family val="1"/>
        <charset val="128"/>
      </rPr>
      <t>住所未変更の場合でも「入力画面【住所】」シートの12番以降をご入力ください。</t>
    </r>
    <rPh sb="3" eb="4">
      <t>ミ</t>
    </rPh>
    <rPh sb="12" eb="14">
      <t>ニュウリョク</t>
    </rPh>
    <rPh sb="14" eb="16">
      <t>ガメン</t>
    </rPh>
    <rPh sb="17" eb="19">
      <t>ジュウショ</t>
    </rPh>
    <rPh sb="27" eb="28">
      <t>バン</t>
    </rPh>
    <rPh sb="28" eb="30">
      <t>イコウ</t>
    </rPh>
    <rPh sb="32" eb="34">
      <t>ニュウリョク</t>
    </rPh>
    <phoneticPr fontId="4"/>
  </si>
  <si>
    <r>
      <t>※プルダウン式になっています。
　いずれかの入力欄に「○」を入力すると、他の欄
　には「○」を選択できない仕様となっています。
　選択を取り消す場合は、お手数をおかけしますが
　一度「○」を消去後、再度、ご入力ください。
　</t>
    </r>
    <r>
      <rPr>
        <sz val="14"/>
        <color rgb="FFFF0000"/>
        <rFont val="UD デジタル 教科書体 NP-B"/>
        <family val="1"/>
        <charset val="128"/>
      </rPr>
      <t>（コピー＆ペーストにて二つ以上の欄に「○」を
　　入れると誤作動の原因となりますので、お控え
　　ください）</t>
    </r>
    <rPh sb="6" eb="7">
      <t>シキ</t>
    </rPh>
    <rPh sb="22" eb="24">
      <t>ニュウリョク</t>
    </rPh>
    <rPh sb="24" eb="25">
      <t>ラン</t>
    </rPh>
    <rPh sb="30" eb="32">
      <t>ニュウリョク</t>
    </rPh>
    <rPh sb="36" eb="37">
      <t>ホカ</t>
    </rPh>
    <rPh sb="38" eb="39">
      <t>ラン</t>
    </rPh>
    <rPh sb="47" eb="49">
      <t>センタク</t>
    </rPh>
    <rPh sb="53" eb="55">
      <t>シヨウ</t>
    </rPh>
    <rPh sb="65" eb="67">
      <t>センタク</t>
    </rPh>
    <rPh sb="77" eb="79">
      <t>テスウ</t>
    </rPh>
    <rPh sb="89" eb="91">
      <t>イチド</t>
    </rPh>
    <rPh sb="97" eb="98">
      <t>アト</t>
    </rPh>
    <rPh sb="103" eb="105">
      <t>ニュウリョク</t>
    </rPh>
    <rPh sb="123" eb="124">
      <t>フタ</t>
    </rPh>
    <rPh sb="125" eb="127">
      <t>イジョウ</t>
    </rPh>
    <rPh sb="128" eb="129">
      <t>ラン</t>
    </rPh>
    <rPh sb="137" eb="138">
      <t>イ</t>
    </rPh>
    <rPh sb="141" eb="144">
      <t>ゴサドウ</t>
    </rPh>
    <rPh sb="145" eb="147">
      <t>ゲンイン</t>
    </rPh>
    <rPh sb="156" eb="157">
      <t>ヒカ</t>
    </rPh>
    <phoneticPr fontId="4"/>
  </si>
  <si>
    <t>※旧姓併記は「山田［田中］　花子」</t>
    <rPh sb="1" eb="3">
      <t>キュウセイ</t>
    </rPh>
    <rPh sb="3" eb="5">
      <t>ヘイキ</t>
    </rPh>
    <rPh sb="7" eb="9">
      <t>ヤマダ</t>
    </rPh>
    <rPh sb="10" eb="12">
      <t>タナカ</t>
    </rPh>
    <rPh sb="14" eb="16">
      <t>ハナコ</t>
    </rPh>
    <phoneticPr fontId="4"/>
  </si>
  <si>
    <t>返信用封筒　※長３封筒に110円の切手を貼付</t>
    <phoneticPr fontId="4"/>
  </si>
  <si>
    <t>返信用封筒　※長３封筒に460円の切手を貼付</t>
    <phoneticPr fontId="4"/>
  </si>
  <si>
    <t>　京都市上京区中立売通室町西入三丁町453-3</t>
    <rPh sb="1" eb="4">
      <t>キョウトシ</t>
    </rPh>
    <rPh sb="4" eb="7">
      <t>カミギョウク</t>
    </rPh>
    <rPh sb="7" eb="8">
      <t>ナカ</t>
    </rPh>
    <rPh sb="8" eb="9">
      <t>タチ</t>
    </rPh>
    <rPh sb="9" eb="10">
      <t>ウ</t>
    </rPh>
    <rPh sb="10" eb="11">
      <t>ツウ</t>
    </rPh>
    <rPh sb="11" eb="13">
      <t>ムロマチ</t>
    </rPh>
    <rPh sb="13" eb="14">
      <t>ニシ</t>
    </rPh>
    <rPh sb="14" eb="15">
      <t>イ</t>
    </rPh>
    <rPh sb="15" eb="16">
      <t>サン</t>
    </rPh>
    <rPh sb="16" eb="17">
      <t>テイ</t>
    </rPh>
    <rPh sb="17" eb="18">
      <t>マチ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</si>
</sst>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u val="double"/>
      <sz val="18"/>
      <color rgb="FFFF0000"/>
      <name val="UD デジタル 教科書体 NP-B"/>
      <family val="1"/>
      <charset val="128"/>
    </font>
    <font>
      <sz val="10"/>
      <color rgb="FFFF0000"/>
      <name val="UD デジタル 教科書体 NP-B"/>
      <family val="1"/>
      <charset val="128"/>
    </font>
    <font>
      <u val="double"/>
      <sz val="10"/>
      <color rgb="FFFF0000"/>
      <name val="UD デジタル 教科書体 NP-B"/>
      <family val="1"/>
      <charset val="128"/>
    </font>
    <font>
      <sz val="18"/>
      <color rgb="FFFF0000"/>
      <name val="UD デジタル 教科書体 NP-B"/>
      <family val="1"/>
      <charset val="128"/>
    </font>
    <font>
      <sz val="10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UD デジタル 教科書体 NP-B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8"/>
      <color rgb="FFFF0000"/>
      <name val="UD デジタル 教科書体 NP-R"/>
      <family val="1"/>
      <charset val="128"/>
    </font>
    <font>
      <sz val="8.5"/>
      <color theme="1"/>
      <name val="UD デジタル 教科書体 NP-R"/>
      <family val="1"/>
      <charset val="128"/>
    </font>
    <font>
      <sz val="8.5"/>
      <color rgb="FFFF000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4"/>
      <color rgb="FFFF0000"/>
      <name val="UD デジタル 教科書体 NP-R"/>
      <family val="1"/>
      <charset val="128"/>
    </font>
    <font>
      <b/>
      <sz val="8"/>
      <color theme="1"/>
      <name val="UD デジタル 教科書体 NP-R"/>
      <family val="1"/>
      <charset val="128"/>
    </font>
    <font>
      <b/>
      <sz val="12"/>
      <name val="ＭＳ ゴシック"/>
      <family val="3"/>
      <charset val="128"/>
    </font>
    <font>
      <sz val="18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sz val="16"/>
      <color theme="1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  <font>
      <sz val="18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12"/>
      <name val="UD デジタル 教科書体 NP-R"/>
      <family val="1"/>
      <charset val="128"/>
    </font>
    <font>
      <sz val="12"/>
      <color rgb="FFFF0000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2"/>
      <color theme="1"/>
      <name val="UD デジタル 教科書体 NP-R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/>
      <diagonal/>
    </border>
    <border>
      <left style="medium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thick">
        <color rgb="FFFF0000"/>
      </right>
      <top/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thick">
        <color rgb="FFFF0000"/>
      </right>
      <top/>
      <bottom/>
      <diagonal/>
    </border>
    <border>
      <left style="medium">
        <color theme="1"/>
      </left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ck">
        <color rgb="FFFF0000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26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76" fontId="6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3" borderId="0" xfId="1" applyFont="1" applyFill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49" fontId="15" fillId="3" borderId="0" xfId="1" applyNumberFormat="1" applyFont="1" applyFill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6" fillId="0" borderId="0" xfId="2" applyFont="1" applyAlignment="1">
      <alignment vertical="center" shrinkToFit="1"/>
    </xf>
    <xf numFmtId="0" fontId="16" fillId="0" borderId="0" xfId="2" applyFont="1" applyAlignment="1">
      <alignment horizontal="center" vertical="top" shrinkToFit="1"/>
    </xf>
    <xf numFmtId="0" fontId="19" fillId="0" borderId="17" xfId="2" applyFont="1" applyBorder="1" applyAlignment="1">
      <alignment horizontal="center" vertical="center" shrinkToFit="1"/>
    </xf>
    <xf numFmtId="0" fontId="19" fillId="0" borderId="18" xfId="2" applyFont="1" applyBorder="1" applyAlignment="1">
      <alignment horizontal="center" vertical="center" shrinkToFit="1"/>
    </xf>
    <xf numFmtId="0" fontId="19" fillId="0" borderId="19" xfId="2" applyFont="1" applyBorder="1" applyAlignment="1">
      <alignment horizontal="center" vertical="center" shrinkToFit="1"/>
    </xf>
    <xf numFmtId="0" fontId="20" fillId="0" borderId="0" xfId="2" applyFont="1" applyAlignment="1">
      <alignment horizontal="right" vertical="center" shrinkToFit="1"/>
    </xf>
    <xf numFmtId="0" fontId="16" fillId="0" borderId="5" xfId="2" applyFont="1" applyBorder="1" applyAlignment="1">
      <alignment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6" xfId="2" applyFont="1" applyBorder="1" applyAlignment="1">
      <alignment vertical="center" shrinkToFit="1"/>
    </xf>
    <xf numFmtId="0" fontId="16" fillId="0" borderId="1" xfId="2" applyFont="1" applyBorder="1" applyAlignment="1">
      <alignment vertical="center" shrinkToFit="1"/>
    </xf>
    <xf numFmtId="0" fontId="16" fillId="0" borderId="3" xfId="2" applyFont="1" applyBorder="1" applyAlignment="1">
      <alignment vertical="center" shrinkToFit="1"/>
    </xf>
    <xf numFmtId="0" fontId="16" fillId="0" borderId="0" xfId="2" applyFont="1" applyAlignment="1">
      <alignment shrinkToFit="1"/>
    </xf>
    <xf numFmtId="0" fontId="16" fillId="0" borderId="16" xfId="2" applyFont="1" applyBorder="1" applyAlignment="1">
      <alignment vertical="center" shrinkToFit="1"/>
    </xf>
    <xf numFmtId="0" fontId="16" fillId="0" borderId="0" xfId="2" applyFont="1" applyAlignment="1">
      <alignment horizontal="right" vertical="center" shrinkToFit="1"/>
    </xf>
    <xf numFmtId="0" fontId="16" fillId="0" borderId="17" xfId="2" applyFont="1" applyBorder="1" applyAlignment="1">
      <alignment horizontal="center" vertical="center" shrinkToFit="1"/>
    </xf>
    <xf numFmtId="0" fontId="16" fillId="0" borderId="18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9" borderId="26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9" borderId="3" xfId="0" applyFont="1" applyFill="1" applyBorder="1" applyAlignment="1" applyProtection="1">
      <alignment horizontal="right" vertical="center"/>
      <protection locked="0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Continuous" vertical="center"/>
    </xf>
    <xf numFmtId="0" fontId="6" fillId="7" borderId="26" xfId="0" applyFont="1" applyFill="1" applyBorder="1" applyAlignment="1">
      <alignment horizontal="centerContinuous" vertical="center"/>
    </xf>
    <xf numFmtId="0" fontId="6" fillId="7" borderId="2" xfId="0" applyFont="1" applyFill="1" applyBorder="1" applyAlignment="1">
      <alignment horizontal="centerContinuous" vertical="center"/>
    </xf>
    <xf numFmtId="0" fontId="6" fillId="6" borderId="3" xfId="0" applyFont="1" applyFill="1" applyBorder="1" applyAlignment="1">
      <alignment horizontal="centerContinuous" vertical="center"/>
    </xf>
    <xf numFmtId="0" fontId="6" fillId="6" borderId="26" xfId="0" applyFont="1" applyFill="1" applyBorder="1" applyAlignment="1">
      <alignment horizontal="centerContinuous" vertical="center"/>
    </xf>
    <xf numFmtId="0" fontId="6" fillId="6" borderId="2" xfId="0" applyFont="1" applyFill="1" applyBorder="1" applyAlignment="1">
      <alignment horizontal="centerContinuous" vertical="center"/>
    </xf>
    <xf numFmtId="0" fontId="6" fillId="5" borderId="3" xfId="0" applyFont="1" applyFill="1" applyBorder="1" applyAlignment="1">
      <alignment horizontal="centerContinuous" vertical="center"/>
    </xf>
    <xf numFmtId="0" fontId="6" fillId="5" borderId="26" xfId="0" applyFont="1" applyFill="1" applyBorder="1" applyAlignment="1">
      <alignment horizontal="centerContinuous" vertical="center"/>
    </xf>
    <xf numFmtId="0" fontId="6" fillId="5" borderId="2" xfId="0" applyFont="1" applyFill="1" applyBorder="1" applyAlignment="1">
      <alignment horizontal="centerContinuous" vertical="center"/>
    </xf>
    <xf numFmtId="0" fontId="21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Continuous" vertical="center"/>
    </xf>
    <xf numFmtId="0" fontId="6" fillId="8" borderId="26" xfId="0" applyFont="1" applyFill="1" applyBorder="1" applyAlignment="1">
      <alignment horizontal="centerContinuous" vertical="center"/>
    </xf>
    <xf numFmtId="0" fontId="6" fillId="8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vertical="top"/>
    </xf>
    <xf numFmtId="0" fontId="28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2" fillId="0" borderId="3" xfId="0" applyFont="1" applyBorder="1">
      <alignment vertical="center"/>
    </xf>
    <xf numFmtId="0" fontId="22" fillId="0" borderId="26" xfId="0" applyFont="1" applyBorder="1">
      <alignment vertical="center"/>
    </xf>
    <xf numFmtId="0" fontId="22" fillId="0" borderId="29" xfId="0" applyFont="1" applyBorder="1">
      <alignment vertical="center"/>
    </xf>
    <xf numFmtId="0" fontId="22" fillId="0" borderId="2" xfId="0" applyFont="1" applyBorder="1">
      <alignment vertical="center"/>
    </xf>
    <xf numFmtId="0" fontId="23" fillId="10" borderId="9" xfId="0" applyFont="1" applyFill="1" applyBorder="1" applyAlignment="1">
      <alignment horizontal="center" vertical="center"/>
    </xf>
    <xf numFmtId="0" fontId="23" fillId="10" borderId="7" xfId="0" applyFont="1" applyFill="1" applyBorder="1">
      <alignment vertical="center"/>
    </xf>
    <xf numFmtId="0" fontId="23" fillId="10" borderId="9" xfId="0" applyFont="1" applyFill="1" applyBorder="1">
      <alignment vertical="center"/>
    </xf>
    <xf numFmtId="0" fontId="23" fillId="10" borderId="12" xfId="0" applyFont="1" applyFill="1" applyBorder="1" applyAlignment="1">
      <alignment horizontal="center" vertical="center"/>
    </xf>
    <xf numFmtId="0" fontId="23" fillId="10" borderId="13" xfId="0" applyFont="1" applyFill="1" applyBorder="1">
      <alignment vertical="center"/>
    </xf>
    <xf numFmtId="0" fontId="23" fillId="10" borderId="12" xfId="0" applyFont="1" applyFill="1" applyBorder="1">
      <alignment vertical="center"/>
    </xf>
    <xf numFmtId="0" fontId="23" fillId="10" borderId="6" xfId="0" applyFont="1" applyFill="1" applyBorder="1">
      <alignment vertical="center"/>
    </xf>
    <xf numFmtId="0" fontId="23" fillId="10" borderId="4" xfId="0" applyFont="1" applyFill="1" applyBorder="1">
      <alignment vertical="center"/>
    </xf>
    <xf numFmtId="0" fontId="15" fillId="0" borderId="0" xfId="3" applyFont="1" applyAlignment="1">
      <alignment horizontal="centerContinuous" vertical="center"/>
    </xf>
    <xf numFmtId="0" fontId="15" fillId="0" borderId="0" xfId="3" applyFont="1">
      <alignment vertical="center"/>
    </xf>
    <xf numFmtId="0" fontId="15" fillId="0" borderId="34" xfId="3" applyFont="1" applyBorder="1">
      <alignment vertical="center"/>
    </xf>
    <xf numFmtId="0" fontId="15" fillId="0" borderId="35" xfId="3" applyFont="1" applyBorder="1">
      <alignment vertical="center"/>
    </xf>
    <xf numFmtId="0" fontId="15" fillId="0" borderId="36" xfId="3" applyFont="1" applyBorder="1">
      <alignment vertical="center"/>
    </xf>
    <xf numFmtId="0" fontId="15" fillId="0" borderId="37" xfId="3" applyFont="1" applyBorder="1">
      <alignment vertical="center"/>
    </xf>
    <xf numFmtId="0" fontId="12" fillId="0" borderId="0" xfId="3" applyFont="1">
      <alignment vertical="center"/>
    </xf>
    <xf numFmtId="0" fontId="12" fillId="0" borderId="38" xfId="3" applyFont="1" applyBorder="1">
      <alignment vertical="center"/>
    </xf>
    <xf numFmtId="0" fontId="30" fillId="0" borderId="0" xfId="3" applyFont="1">
      <alignment vertical="center"/>
    </xf>
    <xf numFmtId="0" fontId="30" fillId="0" borderId="38" xfId="3" applyFont="1" applyBorder="1">
      <alignment vertical="center"/>
    </xf>
    <xf numFmtId="0" fontId="12" fillId="0" borderId="0" xfId="3" applyFont="1" applyAlignment="1">
      <alignment horizontal="right" vertical="center"/>
    </xf>
    <xf numFmtId="0" fontId="31" fillId="0" borderId="0" xfId="3" applyFont="1" applyAlignment="1">
      <alignment horizontal="left" vertical="center"/>
    </xf>
    <xf numFmtId="0" fontId="30" fillId="0" borderId="0" xfId="3" applyFont="1" applyAlignment="1">
      <alignment horizontal="center" vertical="center"/>
    </xf>
    <xf numFmtId="0" fontId="30" fillId="0" borderId="38" xfId="3" applyFont="1" applyBorder="1" applyAlignment="1">
      <alignment horizontal="center" vertical="center"/>
    </xf>
    <xf numFmtId="0" fontId="32" fillId="0" borderId="0" xfId="3" applyFont="1">
      <alignment vertical="center"/>
    </xf>
    <xf numFmtId="0" fontId="15" fillId="0" borderId="38" xfId="3" applyFont="1" applyBorder="1">
      <alignment vertical="center"/>
    </xf>
    <xf numFmtId="0" fontId="32" fillId="0" borderId="0" xfId="3" applyFont="1" applyAlignment="1">
      <alignment horizontal="center" vertical="center"/>
    </xf>
    <xf numFmtId="0" fontId="15" fillId="0" borderId="39" xfId="3" applyFont="1" applyBorder="1">
      <alignment vertical="center"/>
    </xf>
    <xf numFmtId="0" fontId="15" fillId="0" borderId="40" xfId="3" applyFont="1" applyBorder="1">
      <alignment vertical="center"/>
    </xf>
    <xf numFmtId="0" fontId="32" fillId="0" borderId="40" xfId="3" applyFont="1" applyBorder="1" applyAlignment="1">
      <alignment horizontal="center" vertical="center"/>
    </xf>
    <xf numFmtId="0" fontId="15" fillId="0" borderId="41" xfId="3" applyFont="1" applyBorder="1">
      <alignment vertical="center"/>
    </xf>
    <xf numFmtId="0" fontId="33" fillId="0" borderId="42" xfId="3" applyFont="1" applyBorder="1" applyAlignment="1">
      <alignment horizontal="left" vertical="center"/>
    </xf>
    <xf numFmtId="0" fontId="35" fillId="0" borderId="0" xfId="3" applyFont="1" applyAlignment="1">
      <alignment horizontal="center" vertical="center"/>
    </xf>
    <xf numFmtId="0" fontId="35" fillId="0" borderId="43" xfId="3" applyFont="1" applyBorder="1" applyAlignment="1">
      <alignment horizontal="center" vertical="center"/>
    </xf>
    <xf numFmtId="0" fontId="35" fillId="0" borderId="0" xfId="3" applyFont="1">
      <alignment vertical="center"/>
    </xf>
    <xf numFmtId="0" fontId="35" fillId="0" borderId="43" xfId="3" applyFont="1" applyBorder="1">
      <alignment vertical="center"/>
    </xf>
    <xf numFmtId="0" fontId="36" fillId="0" borderId="38" xfId="3" applyFont="1" applyBorder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38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5" fillId="0" borderId="0" xfId="3" applyFont="1" applyAlignment="1">
      <alignment horizontal="centerContinuous" vertical="center"/>
    </xf>
    <xf numFmtId="0" fontId="37" fillId="0" borderId="43" xfId="3" applyFont="1" applyBorder="1" applyAlignment="1">
      <alignment horizontal="center" vertical="center"/>
    </xf>
    <xf numFmtId="0" fontId="15" fillId="0" borderId="44" xfId="3" applyFont="1" applyBorder="1">
      <alignment vertical="center"/>
    </xf>
    <xf numFmtId="0" fontId="15" fillId="0" borderId="45" xfId="3" applyFont="1" applyBorder="1">
      <alignment vertical="center"/>
    </xf>
    <xf numFmtId="0" fontId="15" fillId="0" borderId="46" xfId="3" applyFont="1" applyBorder="1">
      <alignment vertical="center"/>
    </xf>
    <xf numFmtId="0" fontId="15" fillId="0" borderId="47" xfId="3" applyFont="1" applyBorder="1">
      <alignment vertical="center"/>
    </xf>
    <xf numFmtId="0" fontId="15" fillId="0" borderId="48" xfId="3" applyFont="1" applyBorder="1">
      <alignment vertical="center"/>
    </xf>
    <xf numFmtId="0" fontId="30" fillId="0" borderId="48" xfId="3" applyFont="1" applyBorder="1">
      <alignment vertical="center"/>
    </xf>
    <xf numFmtId="0" fontId="15" fillId="0" borderId="49" xfId="3" applyFont="1" applyBorder="1">
      <alignment vertical="center"/>
    </xf>
    <xf numFmtId="0" fontId="12" fillId="0" borderId="0" xfId="3" applyFont="1" applyAlignment="1">
      <alignment horizontal="right"/>
    </xf>
    <xf numFmtId="0" fontId="23" fillId="1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23" fillId="10" borderId="0" xfId="0" applyFont="1" applyFill="1">
      <alignment vertical="center"/>
    </xf>
    <xf numFmtId="0" fontId="23" fillId="10" borderId="0" xfId="0" applyFont="1" applyFill="1" applyAlignment="1">
      <alignment vertical="center" wrapText="1"/>
    </xf>
    <xf numFmtId="0" fontId="23" fillId="10" borderId="12" xfId="0" applyFont="1" applyFill="1" applyBorder="1" applyAlignment="1">
      <alignment vertical="center" wrapText="1"/>
    </xf>
    <xf numFmtId="0" fontId="23" fillId="10" borderId="13" xfId="0" applyFont="1" applyFill="1" applyBorder="1" applyAlignment="1">
      <alignment vertical="center" wrapText="1"/>
    </xf>
    <xf numFmtId="0" fontId="23" fillId="10" borderId="16" xfId="0" applyFont="1" applyFill="1" applyBorder="1" applyAlignment="1">
      <alignment vertical="center" wrapText="1"/>
    </xf>
    <xf numFmtId="0" fontId="23" fillId="10" borderId="6" xfId="0" applyFont="1" applyFill="1" applyBorder="1" applyAlignment="1">
      <alignment vertical="center" wrapText="1"/>
    </xf>
    <xf numFmtId="0" fontId="23" fillId="10" borderId="4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6" fillId="11" borderId="65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left" vertical="center"/>
    </xf>
    <xf numFmtId="49" fontId="6" fillId="0" borderId="69" xfId="0" applyNumberFormat="1" applyFont="1" applyBorder="1" applyAlignment="1">
      <alignment horizontal="left" vertical="center"/>
    </xf>
    <xf numFmtId="0" fontId="6" fillId="11" borderId="70" xfId="0" applyFont="1" applyFill="1" applyBorder="1" applyAlignment="1">
      <alignment horizontal="center" vertical="center"/>
    </xf>
    <xf numFmtId="49" fontId="6" fillId="0" borderId="71" xfId="0" applyNumberFormat="1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11" borderId="73" xfId="0" applyFont="1" applyFill="1" applyBorder="1" applyAlignment="1">
      <alignment horizontal="center" vertical="center"/>
    </xf>
    <xf numFmtId="0" fontId="6" fillId="11" borderId="74" xfId="0" applyFont="1" applyFill="1" applyBorder="1" applyAlignment="1">
      <alignment horizontal="center" vertical="center"/>
    </xf>
    <xf numFmtId="0" fontId="6" fillId="9" borderId="27" xfId="0" applyFont="1" applyFill="1" applyBorder="1" applyAlignment="1" applyProtection="1">
      <alignment horizontal="right" vertical="center"/>
      <protection locked="0"/>
    </xf>
    <xf numFmtId="0" fontId="6" fillId="9" borderId="28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5" xfId="0" applyFont="1" applyBorder="1" applyAlignment="1">
      <alignment horizontal="left" vertical="center"/>
    </xf>
    <xf numFmtId="0" fontId="33" fillId="0" borderId="42" xfId="3" applyFont="1" applyBorder="1" applyAlignment="1">
      <alignment horizontal="right" vertical="center"/>
    </xf>
    <xf numFmtId="0" fontId="12" fillId="0" borderId="0" xfId="3" applyFont="1" applyAlignment="1">
      <alignment horizontal="centerContinuous" vertical="center"/>
    </xf>
    <xf numFmtId="0" fontId="41" fillId="0" borderId="0" xfId="3" applyFont="1" applyAlignment="1">
      <alignment horizontal="centerContinuous" vertical="center"/>
    </xf>
    <xf numFmtId="0" fontId="42" fillId="0" borderId="0" xfId="3" applyFont="1" applyAlignment="1">
      <alignment horizontal="centerContinuous" vertical="top"/>
    </xf>
    <xf numFmtId="0" fontId="35" fillId="0" borderId="0" xfId="3" applyFont="1" applyAlignment="1">
      <alignment horizontal="right" vertical="center"/>
    </xf>
    <xf numFmtId="0" fontId="35" fillId="0" borderId="0" xfId="3" applyFont="1" applyAlignment="1">
      <alignment horizontal="left" vertical="center"/>
    </xf>
    <xf numFmtId="0" fontId="40" fillId="0" borderId="0" xfId="4" applyFont="1" applyAlignment="1">
      <alignment horizontal="centerContinuous" vertical="center"/>
    </xf>
    <xf numFmtId="0" fontId="31" fillId="0" borderId="0" xfId="4" applyFont="1" applyAlignment="1">
      <alignment horizontal="centerContinuous" vertical="center"/>
    </xf>
    <xf numFmtId="0" fontId="31" fillId="0" borderId="0" xfId="4" applyFont="1" applyAlignment="1">
      <alignment horizontal="left" vertical="center"/>
    </xf>
    <xf numFmtId="0" fontId="31" fillId="0" borderId="9" xfId="4" applyFont="1" applyBorder="1" applyAlignment="1">
      <alignment horizontal="left" vertical="center"/>
    </xf>
    <xf numFmtId="0" fontId="31" fillId="0" borderId="10" xfId="4" applyFont="1" applyBorder="1" applyAlignment="1">
      <alignment horizontal="left" vertical="center"/>
    </xf>
    <xf numFmtId="0" fontId="31" fillId="0" borderId="10" xfId="4" applyFont="1" applyBorder="1" applyAlignment="1">
      <alignment horizontal="right" vertical="center"/>
    </xf>
    <xf numFmtId="0" fontId="31" fillId="0" borderId="10" xfId="4" applyFont="1" applyBorder="1" applyAlignment="1">
      <alignment horizontal="center" vertical="center"/>
    </xf>
    <xf numFmtId="0" fontId="31" fillId="0" borderId="7" xfId="4" applyFont="1" applyBorder="1" applyAlignment="1">
      <alignment horizontal="left" vertical="center"/>
    </xf>
    <xf numFmtId="0" fontId="31" fillId="0" borderId="12" xfId="4" applyFont="1" applyBorder="1" applyAlignment="1">
      <alignment horizontal="left" vertical="center"/>
    </xf>
    <xf numFmtId="0" fontId="31" fillId="0" borderId="0" xfId="4" applyFont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31" fillId="0" borderId="13" xfId="4" applyFont="1" applyBorder="1" applyAlignment="1">
      <alignment horizontal="left" vertical="center"/>
    </xf>
    <xf numFmtId="0" fontId="31" fillId="0" borderId="12" xfId="4" applyFont="1" applyBorder="1" applyAlignment="1">
      <alignment horizontal="centerContinuous" vertical="center"/>
    </xf>
    <xf numFmtId="0" fontId="31" fillId="0" borderId="13" xfId="4" applyFont="1" applyBorder="1" applyAlignment="1">
      <alignment horizontal="centerContinuous" vertical="center"/>
    </xf>
    <xf numFmtId="0" fontId="31" fillId="0" borderId="0" xfId="4" applyFont="1" applyAlignment="1">
      <alignment horizontal="left" vertical="top"/>
    </xf>
    <xf numFmtId="0" fontId="31" fillId="0" borderId="6" xfId="4" applyFont="1" applyBorder="1" applyAlignment="1">
      <alignment horizontal="left" vertical="center"/>
    </xf>
    <xf numFmtId="0" fontId="31" fillId="0" borderId="16" xfId="4" applyFont="1" applyBorder="1" applyAlignment="1">
      <alignment horizontal="left" vertical="center"/>
    </xf>
    <xf numFmtId="0" fontId="31" fillId="0" borderId="4" xfId="4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8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86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7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88" xfId="0" quotePrefix="1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Continuous" vertical="center"/>
    </xf>
    <xf numFmtId="0" fontId="46" fillId="0" borderId="0" xfId="0" applyFont="1" applyAlignment="1">
      <alignment horizontal="left"/>
    </xf>
    <xf numFmtId="0" fontId="44" fillId="0" borderId="0" xfId="0" applyFont="1" applyAlignment="1">
      <alignment horizontal="centerContinuous" vertical="top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left" vertical="center"/>
    </xf>
    <xf numFmtId="0" fontId="31" fillId="0" borderId="0" xfId="3" applyFont="1" applyAlignment="1">
      <alignment vertical="top" wrapText="1"/>
    </xf>
    <xf numFmtId="0" fontId="6" fillId="12" borderId="8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 applyProtection="1">
      <alignment horizontal="left" vertical="center"/>
      <protection locked="0"/>
    </xf>
    <xf numFmtId="0" fontId="6" fillId="9" borderId="26" xfId="0" applyFont="1" applyFill="1" applyBorder="1" applyAlignment="1" applyProtection="1">
      <alignment horizontal="left" vertical="center"/>
      <protection locked="0"/>
    </xf>
    <xf numFmtId="0" fontId="6" fillId="9" borderId="2" xfId="0" applyFont="1" applyFill="1" applyBorder="1" applyAlignment="1" applyProtection="1">
      <alignment horizontal="left" vertical="center"/>
      <protection locked="0"/>
    </xf>
    <xf numFmtId="0" fontId="6" fillId="9" borderId="3" xfId="0" applyFont="1" applyFill="1" applyBorder="1" applyAlignment="1" applyProtection="1">
      <alignment horizontal="left" vertical="center" shrinkToFit="1"/>
      <protection locked="0"/>
    </xf>
    <xf numFmtId="0" fontId="6" fillId="9" borderId="26" xfId="0" applyFont="1" applyFill="1" applyBorder="1" applyAlignment="1" applyProtection="1">
      <alignment horizontal="left" vertical="center" shrinkToFit="1"/>
      <protection locked="0"/>
    </xf>
    <xf numFmtId="0" fontId="6" fillId="9" borderId="2" xfId="0" applyFont="1" applyFill="1" applyBorder="1" applyAlignment="1" applyProtection="1">
      <alignment horizontal="left" vertical="center" shrinkToFit="1"/>
      <protection locked="0"/>
    </xf>
    <xf numFmtId="0" fontId="6" fillId="9" borderId="27" xfId="0" applyFont="1" applyFill="1" applyBorder="1" applyAlignment="1" applyProtection="1">
      <alignment horizontal="left" vertical="center" shrinkToFit="1"/>
      <protection locked="0"/>
    </xf>
    <xf numFmtId="0" fontId="6" fillId="9" borderId="28" xfId="0" applyFont="1" applyFill="1" applyBorder="1" applyAlignment="1" applyProtection="1">
      <alignment horizontal="left" vertical="center" shrinkToFit="1"/>
      <protection locked="0"/>
    </xf>
    <xf numFmtId="0" fontId="6" fillId="9" borderId="14" xfId="0" applyFont="1" applyFill="1" applyBorder="1" applyAlignment="1" applyProtection="1">
      <alignment horizontal="left" vertical="center" shrinkToFit="1"/>
      <protection locked="0"/>
    </xf>
    <xf numFmtId="49" fontId="6" fillId="9" borderId="3" xfId="0" applyNumberFormat="1" applyFont="1" applyFill="1" applyBorder="1" applyAlignment="1" applyProtection="1">
      <alignment horizontal="left" vertical="center"/>
      <protection locked="0"/>
    </xf>
    <xf numFmtId="49" fontId="6" fillId="9" borderId="26" xfId="0" applyNumberFormat="1" applyFont="1" applyFill="1" applyBorder="1" applyAlignment="1" applyProtection="1">
      <alignment horizontal="left" vertical="center"/>
      <protection locked="0"/>
    </xf>
    <xf numFmtId="49" fontId="6" fillId="9" borderId="2" xfId="0" applyNumberFormat="1" applyFont="1" applyFill="1" applyBorder="1" applyAlignment="1" applyProtection="1">
      <alignment horizontal="left" vertical="center"/>
      <protection locked="0"/>
    </xf>
    <xf numFmtId="49" fontId="6" fillId="9" borderId="26" xfId="0" applyNumberFormat="1" applyFont="1" applyFill="1" applyBorder="1" applyAlignment="1" applyProtection="1">
      <alignment horizontal="center" vertical="center"/>
      <protection locked="0"/>
    </xf>
    <xf numFmtId="49" fontId="6" fillId="9" borderId="66" xfId="0" applyNumberFormat="1" applyFont="1" applyFill="1" applyBorder="1" applyAlignment="1" applyProtection="1">
      <alignment horizontal="left" vertical="center"/>
      <protection locked="0"/>
    </xf>
    <xf numFmtId="49" fontId="6" fillId="9" borderId="67" xfId="0" applyNumberFormat="1" applyFont="1" applyFill="1" applyBorder="1" applyAlignment="1" applyProtection="1">
      <alignment horizontal="left" vertical="center"/>
      <protection locked="0"/>
    </xf>
    <xf numFmtId="49" fontId="6" fillId="9" borderId="68" xfId="0" applyNumberFormat="1" applyFont="1" applyFill="1" applyBorder="1" applyAlignment="1" applyProtection="1">
      <alignment horizontal="left" vertical="center"/>
      <protection locked="0"/>
    </xf>
    <xf numFmtId="0" fontId="6" fillId="9" borderId="27" xfId="0" applyFont="1" applyFill="1" applyBorder="1" applyAlignment="1" applyProtection="1">
      <alignment horizontal="left" vertical="center"/>
      <protection locked="0"/>
    </xf>
    <xf numFmtId="0" fontId="6" fillId="9" borderId="28" xfId="0" applyFont="1" applyFill="1" applyBorder="1" applyAlignment="1" applyProtection="1">
      <alignment horizontal="left" vertical="center"/>
      <protection locked="0"/>
    </xf>
    <xf numFmtId="0" fontId="6" fillId="9" borderId="14" xfId="0" applyFont="1" applyFill="1" applyBorder="1" applyAlignment="1" applyProtection="1">
      <alignment horizontal="left" vertical="center"/>
      <protection locked="0"/>
    </xf>
    <xf numFmtId="0" fontId="16" fillId="0" borderId="20" xfId="2" applyFont="1" applyBorder="1" applyAlignment="1">
      <alignment horizontal="center" vertical="center" shrinkToFit="1"/>
    </xf>
    <xf numFmtId="0" fontId="16" fillId="0" borderId="23" xfId="2" applyFont="1" applyBorder="1" applyAlignment="1">
      <alignment horizontal="center" vertical="center" shrinkToFit="1"/>
    </xf>
    <xf numFmtId="0" fontId="16" fillId="0" borderId="22" xfId="2" applyFont="1" applyBorder="1" applyAlignment="1">
      <alignment horizontal="center" vertical="center" shrinkToFit="1"/>
    </xf>
    <xf numFmtId="0" fontId="16" fillId="0" borderId="25" xfId="2" applyFont="1" applyBorder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16" xfId="2" applyFont="1" applyBorder="1" applyAlignment="1">
      <alignment horizontal="right" vertical="center" shrinkToFit="1"/>
    </xf>
    <xf numFmtId="0" fontId="16" fillId="0" borderId="16" xfId="2" applyFont="1" applyBorder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0" xfId="2" applyFont="1" applyAlignment="1">
      <alignment horizontal="right" vertical="center" shrinkToFit="1"/>
    </xf>
    <xf numFmtId="0" fontId="16" fillId="0" borderId="0" xfId="2" applyFont="1" applyAlignment="1">
      <alignment horizontal="center" vertical="top" shrinkToFit="1"/>
    </xf>
    <xf numFmtId="0" fontId="18" fillId="0" borderId="0" xfId="2" applyFont="1" applyAlignment="1">
      <alignment horizontal="distributed" shrinkToFit="1"/>
    </xf>
    <xf numFmtId="0" fontId="18" fillId="0" borderId="0" xfId="2" applyFont="1" applyAlignment="1">
      <alignment horizontal="distributed" vertical="center" shrinkToFit="1"/>
    </xf>
    <xf numFmtId="0" fontId="5" fillId="0" borderId="0" xfId="2" applyFont="1" applyAlignment="1">
      <alignment horizontal="distributed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right" vertical="center" shrinkToFit="1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shrinkToFit="1"/>
    </xf>
    <xf numFmtId="0" fontId="20" fillId="0" borderId="0" xfId="2" applyFont="1" applyAlignment="1">
      <alignment horizontal="distributed" vertical="center" shrinkToFit="1"/>
    </xf>
    <xf numFmtId="0" fontId="16" fillId="0" borderId="8" xfId="2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left" vertical="center" shrinkToFit="1"/>
    </xf>
    <xf numFmtId="0" fontId="16" fillId="0" borderId="21" xfId="2" applyFont="1" applyBorder="1" applyAlignment="1">
      <alignment horizontal="center" vertical="center" shrinkToFit="1"/>
    </xf>
    <xf numFmtId="0" fontId="16" fillId="0" borderId="24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distributed" vertical="center" indent="1" shrinkToFit="1"/>
    </xf>
    <xf numFmtId="0" fontId="16" fillId="0" borderId="10" xfId="2" applyFont="1" applyBorder="1" applyAlignment="1">
      <alignment horizontal="distributed" vertical="center" indent="1" shrinkToFit="1"/>
    </xf>
    <xf numFmtId="0" fontId="16" fillId="0" borderId="7" xfId="2" applyFont="1" applyBorder="1" applyAlignment="1">
      <alignment horizontal="distributed" vertical="center" indent="1" shrinkToFit="1"/>
    </xf>
    <xf numFmtId="0" fontId="16" fillId="0" borderId="6" xfId="2" applyFont="1" applyBorder="1" applyAlignment="1">
      <alignment horizontal="distributed" vertical="center" indent="1" shrinkToFit="1"/>
    </xf>
    <xf numFmtId="0" fontId="16" fillId="0" borderId="16" xfId="2" applyFont="1" applyBorder="1" applyAlignment="1">
      <alignment horizontal="distributed" vertical="center" indent="1" shrinkToFit="1"/>
    </xf>
    <xf numFmtId="0" fontId="16" fillId="0" borderId="4" xfId="2" applyFont="1" applyBorder="1" applyAlignment="1">
      <alignment horizontal="distributed" vertical="center" indent="1" shrinkToFit="1"/>
    </xf>
    <xf numFmtId="0" fontId="16" fillId="0" borderId="12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center" vertical="center" textRotation="255" shrinkToFit="1"/>
    </xf>
    <xf numFmtId="0" fontId="16" fillId="0" borderId="7" xfId="2" applyFont="1" applyBorder="1" applyAlignment="1">
      <alignment horizontal="center" vertical="center" textRotation="255" shrinkToFit="1"/>
    </xf>
    <xf numFmtId="0" fontId="16" fillId="0" borderId="6" xfId="2" applyFont="1" applyBorder="1" applyAlignment="1">
      <alignment horizontal="center" vertical="center" textRotation="255" shrinkToFit="1"/>
    </xf>
    <xf numFmtId="0" fontId="16" fillId="0" borderId="4" xfId="2" applyFont="1" applyBorder="1" applyAlignment="1">
      <alignment horizontal="center" vertical="center" textRotation="255" shrinkToFit="1"/>
    </xf>
    <xf numFmtId="0" fontId="16" fillId="0" borderId="3" xfId="2" applyFont="1" applyBorder="1" applyAlignment="1">
      <alignment horizontal="distributed" vertical="center" indent="1" shrinkToFit="1"/>
    </xf>
    <xf numFmtId="0" fontId="16" fillId="0" borderId="26" xfId="2" applyFont="1" applyBorder="1" applyAlignment="1">
      <alignment horizontal="distributed" vertical="center" indent="1" shrinkToFit="1"/>
    </xf>
    <xf numFmtId="0" fontId="16" fillId="0" borderId="2" xfId="2" applyFont="1" applyBorder="1" applyAlignment="1">
      <alignment horizontal="distributed" vertical="center" indent="1" shrinkToFit="1"/>
    </xf>
    <xf numFmtId="0" fontId="16" fillId="0" borderId="8" xfId="2" applyFont="1" applyBorder="1" applyAlignment="1">
      <alignment horizontal="center" vertical="center" textRotation="255" shrinkToFit="1"/>
    </xf>
    <xf numFmtId="0" fontId="16" fillId="0" borderId="5" xfId="2" applyFont="1" applyBorder="1" applyAlignment="1">
      <alignment horizontal="center" vertical="center" textRotation="255" shrinkToFit="1"/>
    </xf>
    <xf numFmtId="0" fontId="16" fillId="0" borderId="3" xfId="2" applyFont="1" applyBorder="1" applyAlignment="1">
      <alignment horizontal="left" vertical="center" shrinkToFit="1"/>
    </xf>
    <xf numFmtId="0" fontId="16" fillId="0" borderId="26" xfId="2" applyFont="1" applyBorder="1" applyAlignment="1">
      <alignment horizontal="left" vertical="center" shrinkToFit="1"/>
    </xf>
    <xf numFmtId="0" fontId="16" fillId="0" borderId="2" xfId="2" applyFont="1" applyBorder="1" applyAlignment="1">
      <alignment horizontal="left" vertical="center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26" xfId="2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6" fillId="0" borderId="11" xfId="2" applyFont="1" applyBorder="1" applyAlignment="1">
      <alignment horizontal="center" vertical="center" textRotation="255" shrinkToFit="1"/>
    </xf>
    <xf numFmtId="0" fontId="16" fillId="0" borderId="9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distributed" vertical="center" shrinkToFit="1"/>
    </xf>
    <xf numFmtId="0" fontId="16" fillId="0" borderId="10" xfId="2" applyFont="1" applyBorder="1" applyAlignment="1">
      <alignment horizontal="distributed" vertical="center" shrinkToFit="1"/>
    </xf>
    <xf numFmtId="0" fontId="16" fillId="0" borderId="7" xfId="2" applyFont="1" applyBorder="1" applyAlignment="1">
      <alignment horizontal="distributed" vertical="center" shrinkToFit="1"/>
    </xf>
    <xf numFmtId="0" fontId="16" fillId="0" borderId="6" xfId="2" applyFont="1" applyBorder="1" applyAlignment="1">
      <alignment horizontal="distributed" vertical="center" shrinkToFit="1"/>
    </xf>
    <xf numFmtId="0" fontId="16" fillId="0" borderId="16" xfId="2" applyFont="1" applyBorder="1" applyAlignment="1">
      <alignment horizontal="distributed" vertical="center" shrinkToFit="1"/>
    </xf>
    <xf numFmtId="0" fontId="16" fillId="0" borderId="4" xfId="2" applyFont="1" applyBorder="1" applyAlignment="1">
      <alignment horizontal="distributed" vertical="center" shrinkToFit="1"/>
    </xf>
    <xf numFmtId="0" fontId="16" fillId="0" borderId="9" xfId="2" applyFont="1" applyBorder="1" applyAlignment="1">
      <alignment horizontal="left" vertical="center" shrinkToFit="1"/>
    </xf>
    <xf numFmtId="0" fontId="16" fillId="0" borderId="10" xfId="2" applyFont="1" applyBorder="1" applyAlignment="1">
      <alignment horizontal="left" vertical="center" shrinkToFit="1"/>
    </xf>
    <xf numFmtId="0" fontId="16" fillId="0" borderId="7" xfId="2" applyFont="1" applyBorder="1" applyAlignment="1">
      <alignment horizontal="left" vertical="center" shrinkToFit="1"/>
    </xf>
    <xf numFmtId="0" fontId="16" fillId="0" borderId="6" xfId="2" applyFont="1" applyBorder="1" applyAlignment="1">
      <alignment horizontal="left" vertical="center" shrinkToFit="1"/>
    </xf>
    <xf numFmtId="0" fontId="16" fillId="0" borderId="4" xfId="2" applyFont="1" applyBorder="1" applyAlignment="1">
      <alignment horizontal="left" vertical="center" shrinkToFit="1"/>
    </xf>
    <xf numFmtId="0" fontId="16" fillId="0" borderId="9" xfId="2" applyFont="1" applyBorder="1" applyAlignment="1">
      <alignment horizontal="right" vertical="center" shrinkToFit="1"/>
    </xf>
    <xf numFmtId="0" fontId="16" fillId="0" borderId="10" xfId="2" applyFont="1" applyBorder="1" applyAlignment="1">
      <alignment horizontal="right" vertical="center" shrinkToFit="1"/>
    </xf>
    <xf numFmtId="0" fontId="16" fillId="0" borderId="6" xfId="2" applyFont="1" applyBorder="1" applyAlignment="1">
      <alignment horizontal="right" vertical="top" shrinkToFit="1"/>
    </xf>
    <xf numFmtId="0" fontId="16" fillId="0" borderId="16" xfId="2" applyFont="1" applyBorder="1" applyAlignment="1">
      <alignment horizontal="right" vertical="top" shrinkToFit="1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 shrinkToFit="1"/>
    </xf>
    <xf numFmtId="0" fontId="23" fillId="10" borderId="16" xfId="0" applyFont="1" applyFill="1" applyBorder="1" applyAlignment="1">
      <alignment horizontal="center" vertical="center" shrinkToFit="1"/>
    </xf>
    <xf numFmtId="0" fontId="29" fillId="10" borderId="31" xfId="0" applyFont="1" applyFill="1" applyBorder="1" applyAlignment="1">
      <alignment horizontal="center" vertical="center"/>
    </xf>
    <xf numFmtId="0" fontId="29" fillId="10" borderId="30" xfId="0" applyFont="1" applyFill="1" applyBorder="1" applyAlignment="1">
      <alignment horizontal="center" vertical="center"/>
    </xf>
    <xf numFmtId="0" fontId="29" fillId="10" borderId="32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left" vertical="center" shrinkToFi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16" xfId="0" applyFont="1" applyBorder="1">
      <alignment vertical="center"/>
    </xf>
    <xf numFmtId="0" fontId="23" fillId="0" borderId="4" xfId="0" applyFont="1" applyBorder="1">
      <alignment vertical="center"/>
    </xf>
    <xf numFmtId="0" fontId="23" fillId="10" borderId="9" xfId="0" applyFont="1" applyFill="1" applyBorder="1" applyAlignment="1">
      <alignment horizontal="left" vertical="center" wrapText="1"/>
    </xf>
    <xf numFmtId="0" fontId="23" fillId="10" borderId="10" xfId="0" applyFont="1" applyFill="1" applyBorder="1" applyAlignment="1">
      <alignment horizontal="left" vertical="center" wrapText="1"/>
    </xf>
    <xf numFmtId="0" fontId="23" fillId="10" borderId="7" xfId="0" applyFont="1" applyFill="1" applyBorder="1" applyAlignment="1">
      <alignment horizontal="left" vertical="center" wrapText="1"/>
    </xf>
    <xf numFmtId="0" fontId="23" fillId="10" borderId="12" xfId="0" applyFont="1" applyFill="1" applyBorder="1" applyAlignment="1">
      <alignment horizontal="left" vertical="center" wrapText="1"/>
    </xf>
    <xf numFmtId="0" fontId="23" fillId="10" borderId="0" xfId="0" applyFont="1" applyFill="1" applyAlignment="1">
      <alignment horizontal="left" vertical="center" wrapText="1"/>
    </xf>
    <xf numFmtId="0" fontId="23" fillId="10" borderId="13" xfId="0" applyFont="1" applyFill="1" applyBorder="1" applyAlignment="1">
      <alignment horizontal="left" vertical="center" wrapText="1"/>
    </xf>
    <xf numFmtId="0" fontId="23" fillId="10" borderId="6" xfId="0" applyFont="1" applyFill="1" applyBorder="1" applyAlignment="1">
      <alignment horizontal="left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23" fillId="10" borderId="4" xfId="0" applyFont="1" applyFill="1" applyBorder="1" applyAlignment="1">
      <alignment horizontal="left" vertical="center" wrapText="1"/>
    </xf>
    <xf numFmtId="0" fontId="23" fillId="10" borderId="9" xfId="0" applyFont="1" applyFill="1" applyBorder="1" applyAlignment="1">
      <alignment horizontal="center" vertical="center" shrinkToFit="1"/>
    </xf>
    <xf numFmtId="0" fontId="23" fillId="10" borderId="10" xfId="0" applyFont="1" applyFill="1" applyBorder="1" applyAlignment="1">
      <alignment horizontal="center" vertical="center" shrinkToFit="1"/>
    </xf>
    <xf numFmtId="0" fontId="23" fillId="10" borderId="7" xfId="0" applyFont="1" applyFill="1" applyBorder="1" applyAlignment="1">
      <alignment horizontal="center" vertical="center" shrinkToFit="1"/>
    </xf>
    <xf numFmtId="0" fontId="23" fillId="10" borderId="12" xfId="0" applyFont="1" applyFill="1" applyBorder="1" applyAlignment="1">
      <alignment horizontal="center" vertical="center" shrinkToFit="1"/>
    </xf>
    <xf numFmtId="0" fontId="23" fillId="10" borderId="13" xfId="0" applyFont="1" applyFill="1" applyBorder="1" applyAlignment="1">
      <alignment horizontal="center" vertical="center" shrinkToFit="1"/>
    </xf>
    <xf numFmtId="0" fontId="23" fillId="10" borderId="6" xfId="0" applyFont="1" applyFill="1" applyBorder="1" applyAlignment="1">
      <alignment horizontal="center" vertical="center" shrinkToFit="1"/>
    </xf>
    <xf numFmtId="0" fontId="23" fillId="10" borderId="4" xfId="0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10" borderId="10" xfId="0" applyFont="1" applyFill="1" applyBorder="1" applyAlignment="1">
      <alignment horizontal="center" shrinkToFit="1"/>
    </xf>
    <xf numFmtId="0" fontId="24" fillId="10" borderId="0" xfId="0" applyFont="1" applyFill="1" applyAlignment="1">
      <alignment horizontal="center" shrinkToFit="1"/>
    </xf>
    <xf numFmtId="0" fontId="23" fillId="10" borderId="10" xfId="0" applyFont="1" applyFill="1" applyBorder="1" applyAlignment="1">
      <alignment vertical="center" shrinkToFit="1"/>
    </xf>
    <xf numFmtId="0" fontId="23" fillId="10" borderId="7" xfId="0" applyFont="1" applyFill="1" applyBorder="1" applyAlignment="1">
      <alignment vertical="center" shrinkToFit="1"/>
    </xf>
    <xf numFmtId="0" fontId="23" fillId="10" borderId="12" xfId="0" applyFont="1" applyFill="1" applyBorder="1" applyAlignment="1">
      <alignment vertical="center" shrinkToFit="1"/>
    </xf>
    <xf numFmtId="0" fontId="23" fillId="10" borderId="0" xfId="0" applyFont="1" applyFill="1" applyAlignment="1">
      <alignment vertical="center" shrinkToFit="1"/>
    </xf>
    <xf numFmtId="0" fontId="23" fillId="10" borderId="13" xfId="0" applyFont="1" applyFill="1" applyBorder="1" applyAlignment="1">
      <alignment vertical="center" shrinkToFit="1"/>
    </xf>
    <xf numFmtId="0" fontId="23" fillId="10" borderId="6" xfId="0" applyFont="1" applyFill="1" applyBorder="1" applyAlignment="1">
      <alignment vertical="center" shrinkToFit="1"/>
    </xf>
    <xf numFmtId="0" fontId="23" fillId="10" borderId="16" xfId="0" applyFont="1" applyFill="1" applyBorder="1" applyAlignment="1">
      <alignment vertical="center" shrinkToFit="1"/>
    </xf>
    <xf numFmtId="0" fontId="23" fillId="10" borderId="4" xfId="0" applyFont="1" applyFill="1" applyBorder="1" applyAlignment="1">
      <alignment vertical="center" shrinkToFit="1"/>
    </xf>
    <xf numFmtId="0" fontId="29" fillId="0" borderId="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10" borderId="0" xfId="0" applyFont="1" applyFill="1" applyAlignment="1">
      <alignment horizontal="left" vertical="top" wrapText="1"/>
    </xf>
    <xf numFmtId="0" fontId="23" fillId="0" borderId="0" xfId="0" applyFont="1" applyAlignment="1">
      <alignment horizontal="distributed" vertical="center"/>
    </xf>
    <xf numFmtId="0" fontId="23" fillId="10" borderId="0" xfId="0" applyFont="1" applyFill="1" applyAlignment="1">
      <alignment horizontal="left" vertical="center"/>
    </xf>
    <xf numFmtId="0" fontId="23" fillId="10" borderId="0" xfId="0" applyFont="1" applyFill="1" applyAlignment="1">
      <alignment horizontal="right" vertical="center"/>
    </xf>
    <xf numFmtId="0" fontId="24" fillId="0" borderId="3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 textRotation="255"/>
    </xf>
    <xf numFmtId="0" fontId="38" fillId="0" borderId="1" xfId="0" applyFont="1" applyBorder="1" applyAlignment="1">
      <alignment horizontal="center" vertical="center" textRotation="255"/>
    </xf>
    <xf numFmtId="0" fontId="38" fillId="0" borderId="55" xfId="0" applyFont="1" applyBorder="1" applyAlignment="1">
      <alignment horizontal="center" vertical="center" textRotation="255"/>
    </xf>
    <xf numFmtId="0" fontId="38" fillId="0" borderId="56" xfId="0" applyFont="1" applyBorder="1" applyAlignment="1">
      <alignment horizontal="center" vertical="center" textRotation="255"/>
    </xf>
    <xf numFmtId="0" fontId="29" fillId="0" borderId="1" xfId="0" applyFont="1" applyBorder="1" applyAlignment="1">
      <alignment horizontal="center" vertical="center" textRotation="255"/>
    </xf>
    <xf numFmtId="0" fontId="29" fillId="0" borderId="56" xfId="0" applyFont="1" applyBorder="1" applyAlignment="1">
      <alignment horizontal="center" vertical="center" textRotation="255"/>
    </xf>
    <xf numFmtId="0" fontId="29" fillId="0" borderId="54" xfId="0" applyFont="1" applyBorder="1" applyAlignment="1">
      <alignment horizontal="center" vertical="center" textRotation="255"/>
    </xf>
    <xf numFmtId="0" fontId="29" fillId="0" borderId="57" xfId="0" applyFont="1" applyBorder="1" applyAlignment="1">
      <alignment horizontal="center" vertical="center" textRotation="255"/>
    </xf>
    <xf numFmtId="0" fontId="38" fillId="0" borderId="52" xfId="0" applyFont="1" applyBorder="1" applyAlignment="1">
      <alignment horizontal="center" vertical="center"/>
    </xf>
    <xf numFmtId="0" fontId="31" fillId="0" borderId="0" xfId="4" applyFont="1" applyAlignment="1">
      <alignment horizontal="left" vertical="center"/>
    </xf>
    <xf numFmtId="0" fontId="31" fillId="0" borderId="0" xfId="3" applyFont="1" applyAlignment="1">
      <alignment horizontal="left" vertical="center" wrapText="1"/>
    </xf>
    <xf numFmtId="0" fontId="39" fillId="0" borderId="0" xfId="3" applyFont="1" applyAlignment="1">
      <alignment horizontal="center" vertical="center"/>
    </xf>
    <xf numFmtId="0" fontId="39" fillId="0" borderId="62" xfId="3" applyFont="1" applyBorder="1" applyAlignment="1">
      <alignment horizontal="center" vertical="center"/>
    </xf>
    <xf numFmtId="0" fontId="39" fillId="0" borderId="89" xfId="3" applyFont="1" applyBorder="1" applyAlignment="1">
      <alignment horizontal="center" vertical="center"/>
    </xf>
    <xf numFmtId="0" fontId="39" fillId="0" borderId="76" xfId="3" applyFont="1" applyBorder="1" applyAlignment="1">
      <alignment horizontal="left" vertical="center"/>
    </xf>
    <xf numFmtId="0" fontId="39" fillId="0" borderId="77" xfId="3" applyFont="1" applyBorder="1" applyAlignment="1">
      <alignment horizontal="left" vertical="center"/>
    </xf>
    <xf numFmtId="0" fontId="39" fillId="0" borderId="78" xfId="3" applyFont="1" applyBorder="1" applyAlignment="1">
      <alignment horizontal="left" vertical="center"/>
    </xf>
    <xf numFmtId="0" fontId="39" fillId="0" borderId="79" xfId="3" applyFont="1" applyBorder="1" applyAlignment="1">
      <alignment horizontal="left" vertical="center"/>
    </xf>
    <xf numFmtId="0" fontId="39" fillId="0" borderId="80" xfId="3" applyFont="1" applyBorder="1" applyAlignment="1">
      <alignment horizontal="left" vertical="center"/>
    </xf>
    <xf numFmtId="0" fontId="39" fillId="0" borderId="81" xfId="3" applyFont="1" applyBorder="1" applyAlignment="1">
      <alignment horizontal="left" vertical="center"/>
    </xf>
    <xf numFmtId="0" fontId="39" fillId="0" borderId="82" xfId="3" applyFont="1" applyBorder="1" applyAlignment="1">
      <alignment horizontal="left" vertical="center"/>
    </xf>
    <xf numFmtId="0" fontId="40" fillId="0" borderId="83" xfId="3" applyFont="1" applyBorder="1" applyAlignment="1" applyProtection="1">
      <alignment horizontal="center" vertical="center"/>
      <protection locked="0"/>
    </xf>
    <xf numFmtId="20" fontId="46" fillId="0" borderId="0" xfId="0" applyNumberFormat="1" applyFont="1" applyAlignment="1">
      <alignment horizontal="left" vertical="center"/>
    </xf>
  </cellXfs>
  <cellStyles count="5">
    <cellStyle name="標準" xfId="0" builtinId="0"/>
    <cellStyle name="標準 2" xfId="1" xr:uid="{439EAA9B-DF2D-4F5F-94DE-8BDE37EDD9EE}"/>
    <cellStyle name="標準 3" xfId="2" xr:uid="{E357CDF9-B1D2-4CF2-87EA-E3FDE69FBB8B}"/>
    <cellStyle name="標準 3 2" xfId="3" xr:uid="{B7D8D32F-8D90-434C-85D0-8B874CFA6BC1}"/>
    <cellStyle name="標準 4" xfId="4" xr:uid="{7F82CCFE-D69F-4768-9FB2-0EEE11ECD900}"/>
  </cellStyles>
  <dxfs count="548"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/>
        <color theme="1"/>
      </font>
    </dxf>
    <dxf>
      <font>
        <strike/>
        <color theme="1"/>
      </font>
    </dxf>
    <dxf>
      <fill>
        <patternFill>
          <bgColor theme="9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numFmt numFmtId="176" formatCode="[$-411]ggge&quot;年&quot;m&quot;月&quot;d&quot;日&quot;;@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UD デジタル 教科書体 NP-R"/>
        <family val="1"/>
        <charset val="128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colors>
    <mruColors>
      <color rgb="FFFFFF99"/>
      <color rgb="FFCCFF99"/>
      <color rgb="FFCCFF66"/>
      <color rgb="FF00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35593</xdr:colOff>
      <xdr:row>4</xdr:row>
      <xdr:rowOff>112295</xdr:rowOff>
    </xdr:from>
    <xdr:to>
      <xdr:col>11</xdr:col>
      <xdr:colOff>197518</xdr:colOff>
      <xdr:row>7</xdr:row>
      <xdr:rowOff>39874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386AE64-3281-404E-8F48-60513ADACA77}"/>
            </a:ext>
          </a:extLst>
        </xdr:cNvPr>
        <xdr:cNvGrpSpPr/>
      </xdr:nvGrpSpPr>
      <xdr:grpSpPr>
        <a:xfrm>
          <a:off x="607093" y="1274345"/>
          <a:ext cx="1593850" cy="641954"/>
          <a:chOff x="607093" y="1341020"/>
          <a:chExt cx="1762125" cy="641954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34EDBFEE-B3B4-42BE-9EF0-8B81F3B4414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7043" t="86224" r="69540" b="10202"/>
          <a:stretch/>
        </xdr:blipFill>
        <xdr:spPr>
          <a:xfrm>
            <a:off x="607093" y="1341020"/>
            <a:ext cx="1762125" cy="263191"/>
          </a:xfrm>
          <a:prstGeom prst="rect">
            <a:avLst/>
          </a:prstGeom>
          <a:ln w="19050">
            <a:solidFill>
              <a:srgbClr val="FF0000"/>
            </a:solidFill>
          </a:ln>
        </xdr:spPr>
      </xdr:pic>
      <xdr:sp macro="" textlink="">
        <xdr:nvSpPr>
          <xdr:cNvPr id="3" name="矢印: 右 2">
            <a:extLst>
              <a:ext uri="{FF2B5EF4-FFF2-40B4-BE49-F238E27FC236}">
                <a16:creationId xmlns:a16="http://schemas.microsoft.com/office/drawing/2014/main" id="{9ED2F457-1EB5-4FDD-A214-B63EBD369622}"/>
              </a:ext>
            </a:extLst>
          </xdr:cNvPr>
          <xdr:cNvSpPr/>
        </xdr:nvSpPr>
        <xdr:spPr bwMode="auto">
          <a:xfrm rot="14254745">
            <a:off x="1503233" y="1532974"/>
            <a:ext cx="468000" cy="432000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152400</xdr:colOff>
      <xdr:row>4</xdr:row>
      <xdr:rowOff>19050</xdr:rowOff>
    </xdr:from>
    <xdr:to>
      <xdr:col>16</xdr:col>
      <xdr:colOff>18480</xdr:colOff>
      <xdr:row>5</xdr:row>
      <xdr:rowOff>211230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4053384C-00D1-4C9C-9545-F718D3B33151}"/>
            </a:ext>
          </a:extLst>
        </xdr:cNvPr>
        <xdr:cNvSpPr/>
      </xdr:nvSpPr>
      <xdr:spPr bwMode="auto">
        <a:xfrm>
          <a:off x="2369820" y="1169670"/>
          <a:ext cx="597600" cy="42840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6</xdr:row>
      <xdr:rowOff>190500</xdr:rowOff>
    </xdr:from>
    <xdr:to>
      <xdr:col>12</xdr:col>
      <xdr:colOff>72300</xdr:colOff>
      <xdr:row>8</xdr:row>
      <xdr:rowOff>74250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CC1701E-B3CA-4BA1-88FB-C39B4E855BF7}"/>
            </a:ext>
          </a:extLst>
        </xdr:cNvPr>
        <xdr:cNvSpPr/>
      </xdr:nvSpPr>
      <xdr:spPr bwMode="auto">
        <a:xfrm>
          <a:off x="1781175" y="1819275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16</xdr:col>
      <xdr:colOff>66675</xdr:colOff>
      <xdr:row>4</xdr:row>
      <xdr:rowOff>77133</xdr:rowOff>
    </xdr:from>
    <xdr:to>
      <xdr:col>36</xdr:col>
      <xdr:colOff>71737</xdr:colOff>
      <xdr:row>9</xdr:row>
      <xdr:rowOff>83793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5397C980-E241-474E-8458-230529BD8401}"/>
            </a:ext>
          </a:extLst>
        </xdr:cNvPr>
        <xdr:cNvGrpSpPr/>
      </xdr:nvGrpSpPr>
      <xdr:grpSpPr>
        <a:xfrm>
          <a:off x="2987675" y="1239183"/>
          <a:ext cx="3624562" cy="1200460"/>
          <a:chOff x="3198801" y="1178969"/>
          <a:chExt cx="4001566" cy="1205611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8F1F5193-8E65-4A92-8266-2240C15B427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9138" t="53236" r="37338" b="18464"/>
          <a:stretch/>
        </xdr:blipFill>
        <xdr:spPr>
          <a:xfrm>
            <a:off x="3198801" y="1187603"/>
            <a:ext cx="3992004" cy="1194126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7C0BAEF9-FD5B-4202-9958-81B0E992AC2A}"/>
              </a:ext>
            </a:extLst>
          </xdr:cNvPr>
          <xdr:cNvSpPr/>
        </xdr:nvSpPr>
        <xdr:spPr bwMode="auto">
          <a:xfrm>
            <a:off x="4575997" y="1178969"/>
            <a:ext cx="2624370" cy="1205611"/>
          </a:xfrm>
          <a:prstGeom prst="rect">
            <a:avLst/>
          </a:prstGeom>
          <a:noFill/>
          <a:ln w="1905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27</xdr:col>
      <xdr:colOff>172064</xdr:colOff>
      <xdr:row>9</xdr:row>
      <xdr:rowOff>49477</xdr:rowOff>
    </xdr:from>
    <xdr:to>
      <xdr:col>31</xdr:col>
      <xdr:colOff>91657</xdr:colOff>
      <xdr:row>10</xdr:row>
      <xdr:rowOff>171352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C5EAD3D-46D3-403D-8309-1F904C94E155}"/>
            </a:ext>
          </a:extLst>
        </xdr:cNvPr>
        <xdr:cNvSpPr/>
      </xdr:nvSpPr>
      <xdr:spPr bwMode="auto">
        <a:xfrm>
          <a:off x="5601314" y="2392627"/>
          <a:ext cx="719693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②入力</a:t>
          </a:r>
        </a:p>
      </xdr:txBody>
    </xdr:sp>
    <xdr:clientData/>
  </xdr:twoCellAnchor>
  <xdr:twoCellAnchor editAs="oneCell">
    <xdr:from>
      <xdr:col>3</xdr:col>
      <xdr:colOff>45383</xdr:colOff>
      <xdr:row>15</xdr:row>
      <xdr:rowOff>37540</xdr:rowOff>
    </xdr:from>
    <xdr:to>
      <xdr:col>11</xdr:col>
      <xdr:colOff>164432</xdr:colOff>
      <xdr:row>16</xdr:row>
      <xdr:rowOff>63667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8850AEF-205A-4267-8381-884D90F1A5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235" t="86308" r="65769" b="10151"/>
        <a:stretch/>
      </xdr:blipFill>
      <xdr:spPr>
        <a:xfrm>
          <a:off x="674033" y="3571315"/>
          <a:ext cx="1719249" cy="264252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>
    <xdr:from>
      <xdr:col>7</xdr:col>
      <xdr:colOff>98007</xdr:colOff>
      <xdr:row>15</xdr:row>
      <xdr:rowOff>205320</xdr:rowOff>
    </xdr:from>
    <xdr:to>
      <xdr:col>9</xdr:col>
      <xdr:colOff>128247</xdr:colOff>
      <xdr:row>17</xdr:row>
      <xdr:rowOff>197280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94EFFFC-5D7E-4AE1-9AC3-42D9089B14DC}"/>
            </a:ext>
          </a:extLst>
        </xdr:cNvPr>
        <xdr:cNvSpPr/>
      </xdr:nvSpPr>
      <xdr:spPr bwMode="auto">
        <a:xfrm rot="14254745">
          <a:off x="1366827" y="3988560"/>
          <a:ext cx="464400" cy="396000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161925</xdr:colOff>
      <xdr:row>17</xdr:row>
      <xdr:rowOff>114300</xdr:rowOff>
    </xdr:from>
    <xdr:to>
      <xdr:col>12</xdr:col>
      <xdr:colOff>81825</xdr:colOff>
      <xdr:row>18</xdr:row>
      <xdr:rowOff>236175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00DFBF6-36C4-4229-A6D8-8EDB3058C942}"/>
            </a:ext>
          </a:extLst>
        </xdr:cNvPr>
        <xdr:cNvSpPr/>
      </xdr:nvSpPr>
      <xdr:spPr bwMode="auto">
        <a:xfrm>
          <a:off x="1790700" y="4124325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12</xdr:col>
      <xdr:colOff>152400</xdr:colOff>
      <xdr:row>14</xdr:row>
      <xdr:rowOff>213360</xdr:rowOff>
    </xdr:from>
    <xdr:to>
      <xdr:col>16</xdr:col>
      <xdr:colOff>18480</xdr:colOff>
      <xdr:row>16</xdr:row>
      <xdr:rowOff>169110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4AF6BAE-33F1-4EBD-9BAC-D3ED693CC67B}"/>
            </a:ext>
          </a:extLst>
        </xdr:cNvPr>
        <xdr:cNvSpPr/>
      </xdr:nvSpPr>
      <xdr:spPr bwMode="auto">
        <a:xfrm>
          <a:off x="2369820" y="3726180"/>
          <a:ext cx="597600" cy="42819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66675</xdr:colOff>
      <xdr:row>15</xdr:row>
      <xdr:rowOff>9562</xdr:rowOff>
    </xdr:from>
    <xdr:to>
      <xdr:col>36</xdr:col>
      <xdr:colOff>62175</xdr:colOff>
      <xdr:row>19</xdr:row>
      <xdr:rowOff>158462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CA7D94A-BAF5-4789-923B-F35145CA26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393" t="43105" r="36027" b="29157"/>
        <a:stretch/>
      </xdr:blipFill>
      <xdr:spPr>
        <a:xfrm>
          <a:off x="3295650" y="3543337"/>
          <a:ext cx="3996000" cy="1101400"/>
        </a:xfrm>
        <a:prstGeom prst="rect">
          <a:avLst/>
        </a:prstGeom>
      </xdr:spPr>
    </xdr:pic>
    <xdr:clientData/>
  </xdr:twoCellAnchor>
  <xdr:twoCellAnchor>
    <xdr:from>
      <xdr:col>26</xdr:col>
      <xdr:colOff>48228</xdr:colOff>
      <xdr:row>15</xdr:row>
      <xdr:rowOff>3013</xdr:rowOff>
    </xdr:from>
    <xdr:to>
      <xdr:col>36</xdr:col>
      <xdr:colOff>69327</xdr:colOff>
      <xdr:row>19</xdr:row>
      <xdr:rowOff>162768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F90F367-EF85-4773-B4F1-9807560AEEB0}"/>
            </a:ext>
          </a:extLst>
        </xdr:cNvPr>
        <xdr:cNvSpPr/>
      </xdr:nvSpPr>
      <xdr:spPr bwMode="auto">
        <a:xfrm>
          <a:off x="5250807" y="3535703"/>
          <a:ext cx="2010498" cy="1112255"/>
        </a:xfrm>
        <a:prstGeom prst="rect">
          <a:avLst/>
        </a:prstGeom>
        <a:noFill/>
        <a:ln w="19050" cap="rnd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47625</xdr:colOff>
      <xdr:row>19</xdr:row>
      <xdr:rowOff>142875</xdr:rowOff>
    </xdr:from>
    <xdr:to>
      <xdr:col>32</xdr:col>
      <xdr:colOff>167243</xdr:colOff>
      <xdr:row>21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3557BAD-0BAE-4013-B463-A482976CD06B}"/>
            </a:ext>
          </a:extLst>
        </xdr:cNvPr>
        <xdr:cNvSpPr/>
      </xdr:nvSpPr>
      <xdr:spPr bwMode="auto">
        <a:xfrm>
          <a:off x="5876925" y="4629150"/>
          <a:ext cx="719693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②入力</a:t>
          </a:r>
        </a:p>
      </xdr:txBody>
    </xdr:sp>
    <xdr:clientData/>
  </xdr:twoCellAnchor>
  <xdr:twoCellAnchor editAs="oneCell">
    <xdr:from>
      <xdr:col>16</xdr:col>
      <xdr:colOff>95273</xdr:colOff>
      <xdr:row>26</xdr:row>
      <xdr:rowOff>200011</xdr:rowOff>
    </xdr:from>
    <xdr:to>
      <xdr:col>36</xdr:col>
      <xdr:colOff>90773</xdr:colOff>
      <xdr:row>34</xdr:row>
      <xdr:rowOff>153055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A9B5BB5-6159-44AC-BEE3-9D57FFE70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565" t="39720" r="45308" b="19651"/>
        <a:stretch/>
      </xdr:blipFill>
      <xdr:spPr>
        <a:xfrm>
          <a:off x="3324248" y="6115036"/>
          <a:ext cx="3996000" cy="1858044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26</xdr:row>
      <xdr:rowOff>209550</xdr:rowOff>
    </xdr:from>
    <xdr:to>
      <xdr:col>12</xdr:col>
      <xdr:colOff>122582</xdr:colOff>
      <xdr:row>27</xdr:row>
      <xdr:rowOff>209549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8F44F7F-5A71-4A76-A296-A2B4E0373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4332" t="86356" r="52303" b="10154"/>
        <a:stretch/>
      </xdr:blipFill>
      <xdr:spPr>
        <a:xfrm>
          <a:off x="676275" y="6124575"/>
          <a:ext cx="1875182" cy="238124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>
    <xdr:from>
      <xdr:col>8</xdr:col>
      <xdr:colOff>468</xdr:colOff>
      <xdr:row>27</xdr:row>
      <xdr:rowOff>114441</xdr:rowOff>
    </xdr:from>
    <xdr:to>
      <xdr:col>10</xdr:col>
      <xdr:colOff>30708</xdr:colOff>
      <xdr:row>29</xdr:row>
      <xdr:rowOff>106401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74057D1F-E958-4B4F-A101-3F22D8A29622}"/>
            </a:ext>
          </a:extLst>
        </xdr:cNvPr>
        <xdr:cNvSpPr/>
      </xdr:nvSpPr>
      <xdr:spPr bwMode="auto">
        <a:xfrm rot="14254745">
          <a:off x="1452168" y="6732321"/>
          <a:ext cx="464400" cy="396000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29</xdr:row>
      <xdr:rowOff>28575</xdr:rowOff>
    </xdr:from>
    <xdr:to>
      <xdr:col>12</xdr:col>
      <xdr:colOff>177075</xdr:colOff>
      <xdr:row>30</xdr:row>
      <xdr:rowOff>150450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F8FBFA2-4B38-4DCD-8B28-74B3862A8790}"/>
            </a:ext>
          </a:extLst>
        </xdr:cNvPr>
        <xdr:cNvSpPr/>
      </xdr:nvSpPr>
      <xdr:spPr bwMode="auto">
        <a:xfrm>
          <a:off x="1885950" y="6657975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13</xdr:col>
      <xdr:colOff>7620</xdr:colOff>
      <xdr:row>26</xdr:row>
      <xdr:rowOff>114300</xdr:rowOff>
    </xdr:from>
    <xdr:to>
      <xdr:col>16</xdr:col>
      <xdr:colOff>56580</xdr:colOff>
      <xdr:row>28</xdr:row>
      <xdr:rowOff>70050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64110D2B-DCDD-4665-94D7-19FDF70CFA4C}"/>
            </a:ext>
          </a:extLst>
        </xdr:cNvPr>
        <xdr:cNvSpPr/>
      </xdr:nvSpPr>
      <xdr:spPr bwMode="auto">
        <a:xfrm>
          <a:off x="2407920" y="6461760"/>
          <a:ext cx="597600" cy="42819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171449</xdr:colOff>
      <xdr:row>34</xdr:row>
      <xdr:rowOff>152399</xdr:rowOff>
    </xdr:from>
    <xdr:to>
      <xdr:col>30</xdr:col>
      <xdr:colOff>171224</xdr:colOff>
      <xdr:row>35</xdr:row>
      <xdr:rowOff>202274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B9011529-4C16-431E-BE54-2CAD2CE1981E}"/>
            </a:ext>
          </a:extLst>
        </xdr:cNvPr>
        <xdr:cNvSpPr/>
      </xdr:nvSpPr>
      <xdr:spPr bwMode="auto">
        <a:xfrm>
          <a:off x="4400549" y="8448674"/>
          <a:ext cx="1800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12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番以降を全て入力</a:t>
          </a:r>
        </a:p>
      </xdr:txBody>
    </xdr:sp>
    <xdr:clientData/>
  </xdr:twoCellAnchor>
  <xdr:twoCellAnchor editAs="oneCell">
    <xdr:from>
      <xdr:col>3</xdr:col>
      <xdr:colOff>45334</xdr:colOff>
      <xdr:row>44</xdr:row>
      <xdr:rowOff>169762</xdr:rowOff>
    </xdr:from>
    <xdr:to>
      <xdr:col>11</xdr:col>
      <xdr:colOff>132746</xdr:colOff>
      <xdr:row>45</xdr:row>
      <xdr:rowOff>208947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AB78D6D-024D-44E9-B659-B826C0278A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5621" t="86149" r="51521" b="10009"/>
        <a:stretch/>
      </xdr:blipFill>
      <xdr:spPr>
        <a:xfrm>
          <a:off x="673984" y="10942537"/>
          <a:ext cx="1687612" cy="277310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 editAs="oneCell">
    <xdr:from>
      <xdr:col>3</xdr:col>
      <xdr:colOff>99194</xdr:colOff>
      <xdr:row>82</xdr:row>
      <xdr:rowOff>111993</xdr:rowOff>
    </xdr:from>
    <xdr:to>
      <xdr:col>9</xdr:col>
      <xdr:colOff>138966</xdr:colOff>
      <xdr:row>83</xdr:row>
      <xdr:rowOff>124050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7CB99F02-38B8-4599-9035-BB1C23162E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3738" t="86336" r="46723" b="10264"/>
        <a:stretch/>
      </xdr:blipFill>
      <xdr:spPr>
        <a:xfrm>
          <a:off x="727844" y="20409768"/>
          <a:ext cx="1239922" cy="250182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>
    <xdr:from>
      <xdr:col>12</xdr:col>
      <xdr:colOff>57150</xdr:colOff>
      <xdr:row>44</xdr:row>
      <xdr:rowOff>95250</xdr:rowOff>
    </xdr:from>
    <xdr:to>
      <xdr:col>15</xdr:col>
      <xdr:colOff>106110</xdr:colOff>
      <xdr:row>46</xdr:row>
      <xdr:rowOff>51000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257C5F73-0FEE-4756-B27F-8A41A58396EC}"/>
            </a:ext>
          </a:extLst>
        </xdr:cNvPr>
        <xdr:cNvSpPr/>
      </xdr:nvSpPr>
      <xdr:spPr bwMode="auto">
        <a:xfrm>
          <a:off x="2274570" y="10801350"/>
          <a:ext cx="597600" cy="42819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116165</xdr:colOff>
      <xdr:row>45</xdr:row>
      <xdr:rowOff>107007</xdr:rowOff>
    </xdr:from>
    <xdr:to>
      <xdr:col>9</xdr:col>
      <xdr:colOff>146405</xdr:colOff>
      <xdr:row>47</xdr:row>
      <xdr:rowOff>98967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C21EE496-F787-4FC6-9613-62D6BE472696}"/>
            </a:ext>
          </a:extLst>
        </xdr:cNvPr>
        <xdr:cNvSpPr/>
      </xdr:nvSpPr>
      <xdr:spPr bwMode="auto">
        <a:xfrm rot="14254745">
          <a:off x="1384985" y="11083527"/>
          <a:ext cx="464400" cy="396000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47</xdr:row>
      <xdr:rowOff>0</xdr:rowOff>
    </xdr:from>
    <xdr:to>
      <xdr:col>12</xdr:col>
      <xdr:colOff>110400</xdr:colOff>
      <xdr:row>48</xdr:row>
      <xdr:rowOff>121875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C6CC20BB-7531-4974-A8F0-685864A579E0}"/>
            </a:ext>
          </a:extLst>
        </xdr:cNvPr>
        <xdr:cNvSpPr/>
      </xdr:nvSpPr>
      <xdr:spPr bwMode="auto">
        <a:xfrm>
          <a:off x="1819275" y="11487150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15</xdr:col>
      <xdr:colOff>95250</xdr:colOff>
      <xdr:row>54</xdr:row>
      <xdr:rowOff>19050</xdr:rowOff>
    </xdr:from>
    <xdr:to>
      <xdr:col>33</xdr:col>
      <xdr:colOff>94800</xdr:colOff>
      <xdr:row>55</xdr:row>
      <xdr:rowOff>68925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12B812ED-71E9-4524-B17B-DEF97A589D2E}"/>
            </a:ext>
          </a:extLst>
        </xdr:cNvPr>
        <xdr:cNvSpPr/>
      </xdr:nvSpPr>
      <xdr:spPr bwMode="auto">
        <a:xfrm>
          <a:off x="3124200" y="13411200"/>
          <a:ext cx="3600000" cy="288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②内容に誤り等がなければ、印刷（正副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2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部）</a:t>
          </a:r>
        </a:p>
      </xdr:txBody>
    </xdr:sp>
    <xdr:clientData/>
  </xdr:twoCellAnchor>
  <xdr:twoCellAnchor editAs="oneCell">
    <xdr:from>
      <xdr:col>3</xdr:col>
      <xdr:colOff>50346</xdr:colOff>
      <xdr:row>68</xdr:row>
      <xdr:rowOff>218189</xdr:rowOff>
    </xdr:from>
    <xdr:to>
      <xdr:col>20</xdr:col>
      <xdr:colOff>109386</xdr:colOff>
      <xdr:row>79</xdr:row>
      <xdr:rowOff>134551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B4706469-8506-4B73-9478-1084C032B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6257" r="53385" b="12257"/>
        <a:stretch/>
      </xdr:blipFill>
      <xdr:spPr>
        <a:xfrm>
          <a:off x="621846" y="16593569"/>
          <a:ext cx="3168000" cy="2514782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45114</xdr:colOff>
      <xdr:row>60</xdr:row>
      <xdr:rowOff>125179</xdr:rowOff>
    </xdr:from>
    <xdr:to>
      <xdr:col>34</xdr:col>
      <xdr:colOff>62734</xdr:colOff>
      <xdr:row>66</xdr:row>
      <xdr:rowOff>183886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3519E669-8187-4E53-A6B5-586B2F0A71AE}"/>
            </a:ext>
          </a:extLst>
        </xdr:cNvPr>
        <xdr:cNvGrpSpPr/>
      </xdr:nvGrpSpPr>
      <xdr:grpSpPr>
        <a:xfrm>
          <a:off x="619789" y="14733354"/>
          <a:ext cx="5627845" cy="1487457"/>
          <a:chOff x="673764" y="15003236"/>
          <a:chExt cx="6218395" cy="1487539"/>
        </a:xfrm>
      </xdr:grpSpPr>
      <xdr:pic>
        <xdr:nvPicPr>
          <xdr:cNvPr id="25" name="図 24">
            <a:extLst>
              <a:ext uri="{FF2B5EF4-FFF2-40B4-BE49-F238E27FC236}">
                <a16:creationId xmlns:a16="http://schemas.microsoft.com/office/drawing/2014/main" id="{634E25F6-BAC0-43E2-B18C-159C25D065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/>
          <a:srcRect l="20392" t="86300" r="59022" b="10220"/>
          <a:stretch/>
        </xdr:blipFill>
        <xdr:spPr>
          <a:xfrm>
            <a:off x="676997" y="15009953"/>
            <a:ext cx="2712938" cy="256211"/>
          </a:xfrm>
          <a:prstGeom prst="rect">
            <a:avLst/>
          </a:prstGeom>
          <a:ln w="19050">
            <a:solidFill>
              <a:srgbClr val="FF0000"/>
            </a:solidFill>
          </a:ln>
        </xdr:spPr>
      </xdr:pic>
      <xdr:pic>
        <xdr:nvPicPr>
          <xdr:cNvPr id="26" name="図 25">
            <a:extLst>
              <a:ext uri="{FF2B5EF4-FFF2-40B4-BE49-F238E27FC236}">
                <a16:creationId xmlns:a16="http://schemas.microsoft.com/office/drawing/2014/main" id="{4EC3B9BB-262B-4F8F-B3C0-2AC320D9017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/>
          <a:srcRect l="28191" t="86292" r="51132" b="10210"/>
          <a:stretch/>
        </xdr:blipFill>
        <xdr:spPr>
          <a:xfrm>
            <a:off x="673764" y="15863346"/>
            <a:ext cx="2718496" cy="266562"/>
          </a:xfrm>
          <a:prstGeom prst="rect">
            <a:avLst/>
          </a:prstGeom>
          <a:ln w="19050">
            <a:solidFill>
              <a:srgbClr val="FF0000"/>
            </a:solidFill>
          </a:ln>
        </xdr:spPr>
      </xdr:pic>
      <xdr:sp macro="" textlink="">
        <xdr:nvSpPr>
          <xdr:cNvPr id="33" name="矢印: 右 32">
            <a:extLst>
              <a:ext uri="{FF2B5EF4-FFF2-40B4-BE49-F238E27FC236}">
                <a16:creationId xmlns:a16="http://schemas.microsoft.com/office/drawing/2014/main" id="{D4B6A345-E977-41CF-964E-DC9EB5847612}"/>
              </a:ext>
            </a:extLst>
          </xdr:cNvPr>
          <xdr:cNvSpPr/>
        </xdr:nvSpPr>
        <xdr:spPr bwMode="auto">
          <a:xfrm rot="14254745">
            <a:off x="2250921" y="15173485"/>
            <a:ext cx="468022" cy="433010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矢印: 右 33">
            <a:extLst>
              <a:ext uri="{FF2B5EF4-FFF2-40B4-BE49-F238E27FC236}">
                <a16:creationId xmlns:a16="http://schemas.microsoft.com/office/drawing/2014/main" id="{141ADEA2-A184-42E5-BC5A-BB599EFB836E}"/>
              </a:ext>
            </a:extLst>
          </xdr:cNvPr>
          <xdr:cNvSpPr/>
        </xdr:nvSpPr>
        <xdr:spPr bwMode="auto">
          <a:xfrm rot="14254745">
            <a:off x="2264528" y="16040259"/>
            <a:ext cx="468022" cy="433010"/>
          </a:xfrm>
          <a:prstGeom prst="rightArrow">
            <a:avLst/>
          </a:prstGeom>
          <a:solidFill>
            <a:schemeClr val="bg1"/>
          </a:solidFill>
          <a:ln w="1905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7A7EDE98-5E13-49DD-84A4-F90286DBAB68}"/>
              </a:ext>
            </a:extLst>
          </xdr:cNvPr>
          <xdr:cNvSpPr/>
        </xdr:nvSpPr>
        <xdr:spPr bwMode="auto">
          <a:xfrm>
            <a:off x="3476624" y="15003236"/>
            <a:ext cx="3240000" cy="288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氏名（とその他の事項）を変更された方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6476B533-FC2E-4A74-92B6-F71EADC6D96C}"/>
              </a:ext>
            </a:extLst>
          </xdr:cNvPr>
          <xdr:cNvSpPr/>
        </xdr:nvSpPr>
        <xdr:spPr bwMode="auto">
          <a:xfrm>
            <a:off x="3605894" y="15844158"/>
            <a:ext cx="3286265" cy="288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氏名は変更しておらず、</a:t>
            </a:r>
            <a:r>
              <a:rPr kumimoji="1" lang="ja-JP" altLang="en-US" sz="12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住所を変更された方</a:t>
            </a:r>
          </a:p>
        </xdr:txBody>
      </xdr:sp>
      <xdr:sp macro="" textlink="">
        <xdr:nvSpPr>
          <xdr:cNvPr id="39" name="正方形/長方形 38">
            <a:extLst>
              <a:ext uri="{FF2B5EF4-FFF2-40B4-BE49-F238E27FC236}">
                <a16:creationId xmlns:a16="http://schemas.microsoft.com/office/drawing/2014/main" id="{032E3D6F-8839-4682-8D93-E9E9067E2BD5}"/>
              </a:ext>
            </a:extLst>
          </xdr:cNvPr>
          <xdr:cNvSpPr/>
        </xdr:nvSpPr>
        <xdr:spPr bwMode="auto">
          <a:xfrm>
            <a:off x="4486275" y="15401925"/>
            <a:ext cx="720000" cy="288000"/>
          </a:xfrm>
          <a:prstGeom prst="rect">
            <a:avLst/>
          </a:prstGeom>
          <a:noFill/>
          <a:ln w="317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en-US" altLang="ja-JP" sz="12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or</a:t>
            </a:r>
            <a:endParaRPr kumimoji="1" lang="ja-JP" altLang="en-US" sz="12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</xdr:txBody>
      </xdr:sp>
    </xdr:grpSp>
    <xdr:clientData/>
  </xdr:twoCellAnchor>
  <xdr:twoCellAnchor>
    <xdr:from>
      <xdr:col>21</xdr:col>
      <xdr:colOff>142875</xdr:colOff>
      <xdr:row>71</xdr:row>
      <xdr:rowOff>15240</xdr:rowOff>
    </xdr:from>
    <xdr:to>
      <xdr:col>36</xdr:col>
      <xdr:colOff>22500</xdr:colOff>
      <xdr:row>77</xdr:row>
      <xdr:rowOff>146460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6C77A81E-A17D-42E0-8B77-EADB1DD834A9}"/>
            </a:ext>
          </a:extLst>
        </xdr:cNvPr>
        <xdr:cNvSpPr/>
      </xdr:nvSpPr>
      <xdr:spPr bwMode="auto">
        <a:xfrm>
          <a:off x="4006215" y="17099280"/>
          <a:ext cx="2622825" cy="154854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②内容に誤り等がなければ、印刷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氏名変更された方は、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『</a:t>
          </a:r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８．証明写真「貼付用紙」</a:t>
          </a:r>
          <a:r>
            <a:rPr kumimoji="1" lang="en-US" altLang="ja-JP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』</a:t>
          </a:r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の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シートも併せて印刷下さい。</a:t>
          </a:r>
        </a:p>
      </xdr:txBody>
    </xdr:sp>
    <xdr:clientData/>
  </xdr:twoCellAnchor>
  <xdr:twoCellAnchor>
    <xdr:from>
      <xdr:col>21</xdr:col>
      <xdr:colOff>142875</xdr:colOff>
      <xdr:row>66</xdr:row>
      <xdr:rowOff>154305</xdr:rowOff>
    </xdr:from>
    <xdr:to>
      <xdr:col>32</xdr:col>
      <xdr:colOff>102600</xdr:colOff>
      <xdr:row>67</xdr:row>
      <xdr:rowOff>202275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BAA6064C-59A8-4189-A6EC-ACE75AB8C2BD}"/>
            </a:ext>
          </a:extLst>
        </xdr:cNvPr>
        <xdr:cNvSpPr/>
      </xdr:nvSpPr>
      <xdr:spPr bwMode="auto">
        <a:xfrm>
          <a:off x="4006215" y="16057245"/>
          <a:ext cx="1971405" cy="28419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①上記のいずれかを選択</a:t>
          </a:r>
        </a:p>
      </xdr:txBody>
    </xdr:sp>
    <xdr:clientData/>
  </xdr:twoCellAnchor>
  <xdr:twoCellAnchor>
    <xdr:from>
      <xdr:col>7</xdr:col>
      <xdr:colOff>37156</xdr:colOff>
      <xdr:row>83</xdr:row>
      <xdr:rowOff>34850</xdr:rowOff>
    </xdr:from>
    <xdr:to>
      <xdr:col>9</xdr:col>
      <xdr:colOff>67396</xdr:colOff>
      <xdr:row>85</xdr:row>
      <xdr:rowOff>26810</xdr:rowOff>
    </xdr:to>
    <xdr:sp macro="" textlink="">
      <xdr:nvSpPr>
        <xdr:cNvPr id="45" name="矢印: 右 44">
          <a:extLst>
            <a:ext uri="{FF2B5EF4-FFF2-40B4-BE49-F238E27FC236}">
              <a16:creationId xmlns:a16="http://schemas.microsoft.com/office/drawing/2014/main" id="{631C99F6-4112-46CC-816B-BD18E0F0801D}"/>
            </a:ext>
          </a:extLst>
        </xdr:cNvPr>
        <xdr:cNvSpPr/>
      </xdr:nvSpPr>
      <xdr:spPr bwMode="auto">
        <a:xfrm rot="14254745">
          <a:off x="1305976" y="19987730"/>
          <a:ext cx="464400" cy="396000"/>
        </a:xfrm>
        <a:prstGeom prst="rightArrow">
          <a:avLst/>
        </a:prstGeom>
        <a:solidFill>
          <a:schemeClr val="bg1"/>
        </a:solidFill>
        <a:ln w="19050" cap="rnd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82</xdr:row>
      <xdr:rowOff>28575</xdr:rowOff>
    </xdr:from>
    <xdr:to>
      <xdr:col>13</xdr:col>
      <xdr:colOff>171750</xdr:colOff>
      <xdr:row>83</xdr:row>
      <xdr:rowOff>220755</xdr:rowOff>
    </xdr:to>
    <xdr:sp macro="" textlink="">
      <xdr:nvSpPr>
        <xdr:cNvPr id="46" name="矢印: 右 45">
          <a:extLst>
            <a:ext uri="{FF2B5EF4-FFF2-40B4-BE49-F238E27FC236}">
              <a16:creationId xmlns:a16="http://schemas.microsoft.com/office/drawing/2014/main" id="{11752A5A-0910-4973-9BC2-C8674FF76F2F}"/>
            </a:ext>
          </a:extLst>
        </xdr:cNvPr>
        <xdr:cNvSpPr/>
      </xdr:nvSpPr>
      <xdr:spPr bwMode="auto">
        <a:xfrm>
          <a:off x="1975485" y="19711035"/>
          <a:ext cx="596565" cy="42840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28574</xdr:colOff>
      <xdr:row>82</xdr:row>
      <xdr:rowOff>19051</xdr:rowOff>
    </xdr:from>
    <xdr:to>
      <xdr:col>27</xdr:col>
      <xdr:colOff>161925</xdr:colOff>
      <xdr:row>91</xdr:row>
      <xdr:rowOff>104791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883C24E3-9D98-46DC-9FFE-CBE60D1CA7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0225" t="33467" r="16639" b="18479"/>
        <a:stretch/>
      </xdr:blipFill>
      <xdr:spPr>
        <a:xfrm>
          <a:off x="2857499" y="20316826"/>
          <a:ext cx="2733676" cy="2228865"/>
        </a:xfrm>
        <a:prstGeom prst="rect">
          <a:avLst/>
        </a:prstGeom>
        <a:ln w="19050">
          <a:noFill/>
        </a:ln>
      </xdr:spPr>
    </xdr:pic>
    <xdr:clientData/>
  </xdr:twoCellAnchor>
  <xdr:twoCellAnchor>
    <xdr:from>
      <xdr:col>26</xdr:col>
      <xdr:colOff>200024</xdr:colOff>
      <xdr:row>83</xdr:row>
      <xdr:rowOff>95248</xdr:rowOff>
    </xdr:from>
    <xdr:to>
      <xdr:col>29</xdr:col>
      <xdr:colOff>103949</xdr:colOff>
      <xdr:row>89</xdr:row>
      <xdr:rowOff>34498</xdr:rowOff>
    </xdr:to>
    <xdr:sp macro="" textlink="">
      <xdr:nvSpPr>
        <xdr:cNvPr id="47" name="円弧 46">
          <a:extLst>
            <a:ext uri="{FF2B5EF4-FFF2-40B4-BE49-F238E27FC236}">
              <a16:creationId xmlns:a16="http://schemas.microsoft.com/office/drawing/2014/main" id="{985D6CB8-358B-4D42-9B98-5CA098094F6E}"/>
            </a:ext>
          </a:extLst>
        </xdr:cNvPr>
        <xdr:cNvSpPr/>
      </xdr:nvSpPr>
      <xdr:spPr bwMode="auto">
        <a:xfrm>
          <a:off x="5429249" y="20631148"/>
          <a:ext cx="504000" cy="1368000"/>
        </a:xfrm>
        <a:prstGeom prst="arc">
          <a:avLst>
            <a:gd name="adj1" fmla="val 16463516"/>
            <a:gd name="adj2" fmla="val 5175704"/>
          </a:avLst>
        </a:prstGeom>
        <a:noFill/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85725</xdr:colOff>
      <xdr:row>91</xdr:row>
      <xdr:rowOff>171450</xdr:rowOff>
    </xdr:from>
    <xdr:to>
      <xdr:col>37</xdr:col>
      <xdr:colOff>45450</xdr:colOff>
      <xdr:row>94</xdr:row>
      <xdr:rowOff>177075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10FA0666-BDA4-4415-8C07-A0EC1D40C6AC}"/>
            </a:ext>
          </a:extLst>
        </xdr:cNvPr>
        <xdr:cNvSpPr/>
      </xdr:nvSpPr>
      <xdr:spPr bwMode="auto">
        <a:xfrm>
          <a:off x="5314950" y="22612350"/>
          <a:ext cx="2160000" cy="72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②いずれかに「○」を入力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</a:t>
          </a:r>
          <a:r>
            <a:rPr kumimoji="1" lang="en-US" altLang="ja-JP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プルダウン式です。</a:t>
          </a:r>
        </a:p>
      </xdr:txBody>
    </xdr:sp>
    <xdr:clientData/>
  </xdr:twoCellAnchor>
  <xdr:twoCellAnchor>
    <xdr:from>
      <xdr:col>8</xdr:col>
      <xdr:colOff>66675</xdr:colOff>
      <xdr:row>84</xdr:row>
      <xdr:rowOff>161925</xdr:rowOff>
    </xdr:from>
    <xdr:to>
      <xdr:col>11</xdr:col>
      <xdr:colOff>186600</xdr:colOff>
      <xdr:row>86</xdr:row>
      <xdr:rowOff>45675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45FB4E8F-9D7F-47D6-96D1-18179ED4EC17}"/>
            </a:ext>
          </a:extLst>
        </xdr:cNvPr>
        <xdr:cNvSpPr/>
      </xdr:nvSpPr>
      <xdr:spPr bwMode="auto">
        <a:xfrm>
          <a:off x="1695450" y="20935950"/>
          <a:ext cx="720000" cy="360000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①選択</a:t>
          </a:r>
        </a:p>
      </xdr:txBody>
    </xdr:sp>
    <xdr:clientData/>
  </xdr:twoCellAnchor>
  <xdr:twoCellAnchor>
    <xdr:from>
      <xdr:col>30</xdr:col>
      <xdr:colOff>3</xdr:colOff>
      <xdr:row>86</xdr:row>
      <xdr:rowOff>77701</xdr:rowOff>
    </xdr:from>
    <xdr:to>
      <xdr:col>32</xdr:col>
      <xdr:colOff>139953</xdr:colOff>
      <xdr:row>91</xdr:row>
      <xdr:rowOff>219076</xdr:rowOff>
    </xdr:to>
    <xdr:cxnSp macro="">
      <xdr:nvCxnSpPr>
        <xdr:cNvPr id="51" name="コネクタ: カギ線 50">
          <a:extLst>
            <a:ext uri="{FF2B5EF4-FFF2-40B4-BE49-F238E27FC236}">
              <a16:creationId xmlns:a16="http://schemas.microsoft.com/office/drawing/2014/main" id="{D41F0757-72C9-4246-BFC3-CCAA08CCCAAC}"/>
            </a:ext>
          </a:extLst>
        </xdr:cNvPr>
        <xdr:cNvCxnSpPr/>
      </xdr:nvCxnSpPr>
      <xdr:spPr bwMode="auto">
        <a:xfrm rot="16200000" flipH="1">
          <a:off x="5633328" y="21723976"/>
          <a:ext cx="1332000" cy="540000"/>
        </a:xfrm>
        <a:prstGeom prst="bentConnector3">
          <a:avLst>
            <a:gd name="adj1" fmla="val 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24</xdr:col>
      <xdr:colOff>150126</xdr:colOff>
      <xdr:row>94</xdr:row>
      <xdr:rowOff>53363</xdr:rowOff>
    </xdr:from>
    <xdr:to>
      <xdr:col>27</xdr:col>
      <xdr:colOff>29886</xdr:colOff>
      <xdr:row>96</xdr:row>
      <xdr:rowOff>178523</xdr:rowOff>
    </xdr:to>
    <xdr:sp macro="" textlink="">
      <xdr:nvSpPr>
        <xdr:cNvPr id="57" name="矢印: 右 56">
          <a:extLst>
            <a:ext uri="{FF2B5EF4-FFF2-40B4-BE49-F238E27FC236}">
              <a16:creationId xmlns:a16="http://schemas.microsoft.com/office/drawing/2014/main" id="{03AC5563-0241-467D-95FF-F9A9CDA4CB05}"/>
            </a:ext>
          </a:extLst>
        </xdr:cNvPr>
        <xdr:cNvSpPr/>
      </xdr:nvSpPr>
      <xdr:spPr bwMode="auto">
        <a:xfrm rot="8080113">
          <a:off x="4477506" y="22655063"/>
          <a:ext cx="597600" cy="42840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165098</xdr:colOff>
      <xdr:row>98</xdr:row>
      <xdr:rowOff>19050</xdr:rowOff>
    </xdr:from>
    <xdr:to>
      <xdr:col>36</xdr:col>
      <xdr:colOff>101918</xdr:colOff>
      <xdr:row>103</xdr:row>
      <xdr:rowOff>114300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3977472A-8CE1-4604-BF54-4B7B0725BE39}"/>
            </a:ext>
          </a:extLst>
        </xdr:cNvPr>
        <xdr:cNvSpPr/>
      </xdr:nvSpPr>
      <xdr:spPr bwMode="auto">
        <a:xfrm>
          <a:off x="4356098" y="23679150"/>
          <a:ext cx="2289495" cy="1285875"/>
        </a:xfrm>
        <a:prstGeom prst="rect">
          <a:avLst/>
        </a:prstGeom>
        <a:noFill/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③宛名ラベルに宛先や必要書類が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入力されていることを確認の上、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印刷</a:t>
          </a:r>
          <a:endParaRPr kumimoji="1" lang="en-US" altLang="ja-JP" sz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19</xdr:col>
      <xdr:colOff>102870</xdr:colOff>
      <xdr:row>100</xdr:row>
      <xdr:rowOff>185738</xdr:rowOff>
    </xdr:from>
    <xdr:to>
      <xdr:col>23</xdr:col>
      <xdr:colOff>165098</xdr:colOff>
      <xdr:row>103</xdr:row>
      <xdr:rowOff>95250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36B259F3-4301-4778-BECE-FDC027EE8B22}"/>
            </a:ext>
          </a:extLst>
        </xdr:cNvPr>
        <xdr:cNvCxnSpPr>
          <a:stCxn id="61" idx="1"/>
        </xdr:cNvCxnSpPr>
      </xdr:nvCxnSpPr>
      <xdr:spPr bwMode="auto">
        <a:xfrm flipH="1">
          <a:off x="3569970" y="24322088"/>
          <a:ext cx="786128" cy="62388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19050" cap="rnd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16</xdr:col>
      <xdr:colOff>19050</xdr:colOff>
      <xdr:row>44</xdr:row>
      <xdr:rowOff>160736</xdr:rowOff>
    </xdr:from>
    <xdr:to>
      <xdr:col>32</xdr:col>
      <xdr:colOff>166650</xdr:colOff>
      <xdr:row>54</xdr:row>
      <xdr:rowOff>14460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1DAB47C3-4C3A-4466-B292-B1E58B011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" t="26257" r="50099" b="14512"/>
        <a:stretch/>
      </xdr:blipFill>
      <xdr:spPr>
        <a:xfrm>
          <a:off x="3248025" y="11171636"/>
          <a:ext cx="3348000" cy="223497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17</xdr:col>
      <xdr:colOff>145890</xdr:colOff>
      <xdr:row>66</xdr:row>
      <xdr:rowOff>46304</xdr:rowOff>
    </xdr:from>
    <xdr:to>
      <xdr:col>20</xdr:col>
      <xdr:colOff>25650</xdr:colOff>
      <xdr:row>68</xdr:row>
      <xdr:rowOff>170429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C94C73B3-8343-4727-8253-0F40574278BB}"/>
            </a:ext>
          </a:extLst>
        </xdr:cNvPr>
        <xdr:cNvSpPr/>
      </xdr:nvSpPr>
      <xdr:spPr bwMode="auto">
        <a:xfrm rot="5400000">
          <a:off x="3193627" y="16033327"/>
          <a:ext cx="596565" cy="428400"/>
        </a:xfrm>
        <a:prstGeom prst="rightArrow">
          <a:avLst/>
        </a:prstGeom>
        <a:solidFill>
          <a:schemeClr val="accent1"/>
        </a:solidFill>
        <a:ln w="3175" cap="rnd" cmpd="sng" algn="ctr">
          <a:noFill/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177802</xdr:colOff>
      <xdr:row>95</xdr:row>
      <xdr:rowOff>171452</xdr:rowOff>
    </xdr:from>
    <xdr:to>
      <xdr:col>19</xdr:col>
      <xdr:colOff>114301</xdr:colOff>
      <xdr:row>106</xdr:row>
      <xdr:rowOff>200026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A8134C84-DB6F-0846-355A-BE787B518E10}"/>
            </a:ext>
          </a:extLst>
        </xdr:cNvPr>
        <xdr:cNvGrpSpPr/>
      </xdr:nvGrpSpPr>
      <xdr:grpSpPr>
        <a:xfrm>
          <a:off x="542927" y="23117177"/>
          <a:ext cx="3038474" cy="2644774"/>
          <a:chOff x="7477126" y="21516976"/>
          <a:chExt cx="3593152" cy="3228974"/>
        </a:xfrm>
      </xdr:grpSpPr>
      <xdr:pic>
        <xdr:nvPicPr>
          <xdr:cNvPr id="40" name="図 39">
            <a:extLst>
              <a:ext uri="{FF2B5EF4-FFF2-40B4-BE49-F238E27FC236}">
                <a16:creationId xmlns:a16="http://schemas.microsoft.com/office/drawing/2014/main" id="{6959E923-E823-3657-3F7F-268C59562B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7477126" y="21516976"/>
            <a:ext cx="3593152" cy="322897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FE2343C-D7A6-49F1-BAE3-D38B2B548DFC}"/>
              </a:ext>
            </a:extLst>
          </xdr:cNvPr>
          <xdr:cNvSpPr/>
        </xdr:nvSpPr>
        <xdr:spPr bwMode="auto">
          <a:xfrm>
            <a:off x="8545092" y="23154340"/>
            <a:ext cx="1438396" cy="1315825"/>
          </a:xfrm>
          <a:prstGeom prst="rect">
            <a:avLst/>
          </a:prstGeom>
          <a:noFill/>
          <a:ln w="12700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8</xdr:row>
      <xdr:rowOff>9525</xdr:rowOff>
    </xdr:from>
    <xdr:to>
      <xdr:col>11</xdr:col>
      <xdr:colOff>1532831</xdr:colOff>
      <xdr:row>13</xdr:row>
      <xdr:rowOff>41769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25994CE-D418-52B9-1D6D-E9371AE60839}"/>
            </a:ext>
          </a:extLst>
        </xdr:cNvPr>
        <xdr:cNvGrpSpPr/>
      </xdr:nvGrpSpPr>
      <xdr:grpSpPr>
        <a:xfrm>
          <a:off x="403224" y="2120900"/>
          <a:ext cx="9448107" cy="1229219"/>
          <a:chOff x="398144" y="2105025"/>
          <a:chExt cx="9326187" cy="1213344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C98856CC-2954-4CF7-AC59-55738A001F99}"/>
              </a:ext>
            </a:extLst>
          </xdr:cNvPr>
          <xdr:cNvGrpSpPr/>
        </xdr:nvGrpSpPr>
        <xdr:grpSpPr>
          <a:xfrm>
            <a:off x="398144" y="2105025"/>
            <a:ext cx="4032000" cy="1213344"/>
            <a:chOff x="447669" y="2600325"/>
            <a:chExt cx="4089768" cy="1222911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11694706-F7D9-4680-8431-F8F6CE35C100}"/>
                </a:ext>
              </a:extLst>
            </xdr:cNvPr>
            <xdr:cNvSpPr/>
          </xdr:nvSpPr>
          <xdr:spPr bwMode="auto">
            <a:xfrm>
              <a:off x="447669" y="2743199"/>
              <a:ext cx="4089768" cy="1080037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3175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b" upright="1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氏名欄には、「現姓［旧姓］　名」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の表記でご入力ください。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en-US" altLang="ja-JP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【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例</a:t>
              </a:r>
              <a:r>
                <a:rPr kumimoji="1" lang="en-US" altLang="ja-JP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】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旧姓：田中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　　　現姓：山田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　　　</a:t>
              </a:r>
              <a:r>
                <a:rPr kumimoji="1" lang="ja-JP" altLang="en-US" sz="1100"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入力：山田［田中］　花子</a:t>
              </a:r>
              <a:endParaRPr kumimoji="1" lang="en-US" altLang="ja-JP" sz="11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endParaRP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ED1E565F-510C-4016-8DC8-0E4657D422ED}"/>
                </a:ext>
              </a:extLst>
            </xdr:cNvPr>
            <xdr:cNvSpPr/>
          </xdr:nvSpPr>
          <xdr:spPr bwMode="auto">
            <a:xfrm>
              <a:off x="619125" y="2600325"/>
              <a:ext cx="1620000" cy="28800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3175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kumimoji="1" lang="ja-JP" altLang="en-US" sz="1100"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旧姓併記をご希望の方</a:t>
              </a:r>
              <a:endParaRPr kumimoji="1" lang="en-US" altLang="ja-JP" sz="11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endParaRPr>
            </a:p>
          </xdr:txBody>
        </xdr:sp>
      </xdr:grp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2E8E3E9F-AFF8-4D75-8E10-A26C660F336C}"/>
              </a:ext>
            </a:extLst>
          </xdr:cNvPr>
          <xdr:cNvSpPr/>
        </xdr:nvSpPr>
        <xdr:spPr bwMode="auto">
          <a:xfrm>
            <a:off x="4684331" y="2249315"/>
            <a:ext cx="5040000" cy="964163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3175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氏名変更により、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書換交付申請書（様式第七号の四）を提出される方は</a:t>
            </a:r>
            <a:endParaRPr kumimoji="1" lang="en-US" altLang="ja-JP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住所を変更されていない場合でも、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「３．入力画面</a:t>
            </a:r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【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</a:t>
            </a:r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】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」シートの</a:t>
            </a:r>
            <a:endParaRPr kumimoji="1" lang="en-US" altLang="ja-JP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12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</a:t>
            </a:r>
            <a:r>
              <a:rPr kumimoji="1" lang="ja-JP" altLang="en-US" sz="1200" u="none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以降の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全ての項目をご入力ください。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9520</xdr:colOff>
      <xdr:row>9</xdr:row>
      <xdr:rowOff>9526</xdr:rowOff>
    </xdr:from>
    <xdr:to>
      <xdr:col>11</xdr:col>
      <xdr:colOff>582386</xdr:colOff>
      <xdr:row>14</xdr:row>
      <xdr:rowOff>230329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2AF3C12-B161-A55D-84D9-F342B71E3781}"/>
            </a:ext>
          </a:extLst>
        </xdr:cNvPr>
        <xdr:cNvGrpSpPr/>
      </xdr:nvGrpSpPr>
      <xdr:grpSpPr>
        <a:xfrm>
          <a:off x="403220" y="2359026"/>
          <a:ext cx="10101041" cy="1414603"/>
          <a:chOff x="398140" y="2341246"/>
          <a:chExt cx="9953086" cy="1401903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C12697AF-71C9-42FC-A49A-23B05061C375}"/>
              </a:ext>
            </a:extLst>
          </xdr:cNvPr>
          <xdr:cNvGrpSpPr/>
        </xdr:nvGrpSpPr>
        <xdr:grpSpPr>
          <a:xfrm>
            <a:off x="398140" y="2341246"/>
            <a:ext cx="4680000" cy="1401903"/>
            <a:chOff x="447670" y="2600325"/>
            <a:chExt cx="4440492" cy="1411486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9AFD7753-339B-475E-9D0F-76D147195D2F}"/>
                </a:ext>
              </a:extLst>
            </xdr:cNvPr>
            <xdr:cNvSpPr/>
          </xdr:nvSpPr>
          <xdr:spPr bwMode="auto">
            <a:xfrm>
              <a:off x="447670" y="2743198"/>
              <a:ext cx="4440492" cy="1268613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3175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b" upright="1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フリガナ、漢字いずれも「現姓［旧姓］　名」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の表記でご入力ください。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en-US" altLang="ja-JP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【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例</a:t>
              </a:r>
              <a:r>
                <a:rPr kumimoji="1" lang="en-US" altLang="ja-JP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】</a:t>
              </a:r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旧姓：田中（タナカ）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　　　現姓：山田（ヤマダ）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　　　カナ：ヤマダ［タナカ］　ハナコ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　　　漢字：山田［田中］　花子</a:t>
              </a:r>
              <a:endParaRPr kumimoji="1" lang="en-US" altLang="ja-JP" sz="11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</xdr:txBody>
        </xdr:sp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7E5DE58E-E118-4107-881F-91CE55FB00C6}"/>
                </a:ext>
              </a:extLst>
            </xdr:cNvPr>
            <xdr:cNvSpPr/>
          </xdr:nvSpPr>
          <xdr:spPr bwMode="auto">
            <a:xfrm>
              <a:off x="619125" y="2600325"/>
              <a:ext cx="1620000" cy="28800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3175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kumimoji="1" lang="ja-JP" altLang="en-US" sz="1100"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旧姓併記をご希望の方</a:t>
              </a:r>
              <a:endParaRPr kumimoji="1" lang="en-US" altLang="ja-JP" sz="11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endParaRPr>
            </a:p>
          </xdr:txBody>
        </xdr:sp>
      </xdr:grp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191842DC-FAA8-4809-8DE9-D34A8D9641B6}"/>
              </a:ext>
            </a:extLst>
          </xdr:cNvPr>
          <xdr:cNvSpPr/>
        </xdr:nvSpPr>
        <xdr:spPr bwMode="auto">
          <a:xfrm>
            <a:off x="5311226" y="2483941"/>
            <a:ext cx="5040000" cy="97200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3175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氏名変更により、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書換交付申請書（様式第七号の四）を提出される方は</a:t>
            </a:r>
            <a:endParaRPr kumimoji="1" lang="en-US" altLang="ja-JP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住所を変更されていない場合でも、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「３．入力画面</a:t>
            </a:r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【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</a:t>
            </a:r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】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」シートの</a:t>
            </a:r>
            <a:endParaRPr kumimoji="1" lang="en-US" altLang="ja-JP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en-US" altLang="ja-JP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12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</a:t>
            </a:r>
            <a:r>
              <a:rPr kumimoji="1" lang="ja-JP" altLang="en-US" sz="1200" u="none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以降の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全ての項目をご入力ください。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19050</xdr:rowOff>
    </xdr:from>
    <xdr:to>
      <xdr:col>11</xdr:col>
      <xdr:colOff>1793173</xdr:colOff>
      <xdr:row>16</xdr:row>
      <xdr:rowOff>195968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574F7BB7-5BFC-15D4-45BE-93945406E2D0}"/>
            </a:ext>
          </a:extLst>
        </xdr:cNvPr>
        <xdr:cNvGrpSpPr/>
      </xdr:nvGrpSpPr>
      <xdr:grpSpPr>
        <a:xfrm>
          <a:off x="403224" y="3562350"/>
          <a:ext cx="10124374" cy="656343"/>
          <a:chOff x="398144" y="3531870"/>
          <a:chExt cx="9998009" cy="649358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D3668473-35FA-402D-BF56-87079E985C92}"/>
              </a:ext>
            </a:extLst>
          </xdr:cNvPr>
          <xdr:cNvSpPr/>
        </xdr:nvSpPr>
        <xdr:spPr bwMode="auto">
          <a:xfrm>
            <a:off x="398144" y="3531870"/>
            <a:ext cx="5544000" cy="644190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 w="3175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r>
              <a:rPr kumimoji="1" lang="ja-JP" altLang="en-US" sz="1200"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氏名変更により、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書換交付申請書（様式第七号の四）を提出される方は、</a:t>
            </a:r>
            <a:endParaRPr kumimoji="1" lang="en-US" altLang="ja-JP" sz="12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住所を変更されていない場合でも、</a:t>
            </a:r>
            <a:r>
              <a:rPr kumimoji="1" lang="en-US" altLang="ja-JP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12</a:t>
            </a:r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</a:t>
            </a:r>
            <a:r>
              <a:rPr kumimoji="1" lang="ja-JP" altLang="en-US" sz="1200" u="none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以降の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全ての項目</a:t>
            </a:r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をご入力ください。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B601E3B-8396-41F5-8CDD-F5C32F0556F7}"/>
              </a:ext>
            </a:extLst>
          </xdr:cNvPr>
          <xdr:cNvSpPr/>
        </xdr:nvSpPr>
        <xdr:spPr bwMode="auto">
          <a:xfrm>
            <a:off x="6256153" y="3537038"/>
            <a:ext cx="4140000" cy="644190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175" cap="rnd" cmpd="sng" algn="ctr">
            <a:solidFill>
              <a:schemeClr val="tx1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r>
              <a:rPr kumimoji="1" lang="en-US" altLang="ja-JP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10</a:t>
            </a:r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番と</a:t>
            </a:r>
            <a:r>
              <a:rPr kumimoji="1" lang="en-US" altLang="ja-JP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11</a:t>
            </a:r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番が入力されていない場合は、</a:t>
            </a:r>
            <a:endParaRPr kumimoji="1" lang="en-US" altLang="ja-JP" sz="12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endParaRPr>
          </a:p>
          <a:p>
            <a:pPr algn="l"/>
            <a:r>
              <a:rPr kumimoji="1" lang="en-US" altLang="ja-JP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12</a:t>
            </a:r>
            <a:r>
              <a:rPr kumimoji="1" lang="ja-JP" altLang="en-US" sz="1200">
                <a:solidFill>
                  <a:schemeClr val="tx1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番</a:t>
            </a:r>
            <a:r>
              <a:rPr kumimoji="1" lang="ja-JP" altLang="en-US" sz="12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rPr>
              <a:t>以降の各項目は変更登録申請書には反映されません。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190500</xdr:rowOff>
    </xdr:from>
    <xdr:to>
      <xdr:col>7</xdr:col>
      <xdr:colOff>56880</xdr:colOff>
      <xdr:row>16</xdr:row>
      <xdr:rowOff>231000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06A5261-3D39-428C-1CCA-B008B6F59906}"/>
            </a:ext>
          </a:extLst>
        </xdr:cNvPr>
        <xdr:cNvGrpSpPr/>
      </xdr:nvGrpSpPr>
      <xdr:grpSpPr>
        <a:xfrm>
          <a:off x="401320" y="3495675"/>
          <a:ext cx="4360910" cy="754875"/>
          <a:chOff x="396240" y="3383280"/>
          <a:chExt cx="4301220" cy="749160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B10061EA-D933-57F6-E113-3E8CEE2DA5BF}"/>
              </a:ext>
            </a:extLst>
          </xdr:cNvPr>
          <xdr:cNvGrpSpPr/>
        </xdr:nvGrpSpPr>
        <xdr:grpSpPr>
          <a:xfrm>
            <a:off x="2537460" y="3383280"/>
            <a:ext cx="2160000" cy="749160"/>
            <a:chOff x="777240" y="3383280"/>
            <a:chExt cx="2160000" cy="749160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7062F2A0-840D-4ACD-999C-5E564415B294}"/>
                </a:ext>
              </a:extLst>
            </xdr:cNvPr>
            <xdr:cNvSpPr/>
          </xdr:nvSpPr>
          <xdr:spPr bwMode="auto">
            <a:xfrm>
              <a:off x="777240" y="3520440"/>
              <a:ext cx="2160000" cy="612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635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en-US" altLang="ja-JP" sz="10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0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①今回、宅建業に従事されない方</a:t>
              </a:r>
              <a:endParaRPr kumimoji="1" lang="en-US" altLang="ja-JP" sz="10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0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②就職の変更届を提出済の方</a:t>
              </a:r>
            </a:p>
          </xdr:txBody>
        </xdr:sp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9F61C589-7B17-4A73-8917-CCBAF0E228E3}"/>
                </a:ext>
              </a:extLst>
            </xdr:cNvPr>
            <xdr:cNvSpPr/>
          </xdr:nvSpPr>
          <xdr:spPr bwMode="auto">
            <a:xfrm>
              <a:off x="838200" y="3383280"/>
              <a:ext cx="1548000" cy="288000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  <a:ln w="635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kumimoji="1" lang="ja-JP" altLang="en-US" sz="1000">
                  <a:solidFill>
                    <a:schemeClr val="tx1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変更</a:t>
              </a:r>
              <a:r>
                <a:rPr kumimoji="1" lang="ja-JP" altLang="en-US" sz="10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後</a:t>
              </a:r>
              <a:r>
                <a:rPr kumimoji="1" lang="ja-JP" altLang="en-US" sz="1000">
                  <a:solidFill>
                    <a:schemeClr val="tx1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の</a:t>
              </a:r>
              <a:r>
                <a:rPr kumimoji="1" lang="ja-JP" altLang="en-US" sz="1000" u="none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入力が不要</a:t>
              </a:r>
              <a:r>
                <a:rPr kumimoji="1" lang="ja-JP" altLang="en-US" sz="10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な方</a:t>
              </a:r>
              <a:endParaRPr kumimoji="1" lang="en-US" altLang="ja-JP" sz="10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endParaRP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DAC6D94D-4CD7-4BF3-B953-2238022E98E0}"/>
              </a:ext>
            </a:extLst>
          </xdr:cNvPr>
          <xdr:cNvGrpSpPr/>
        </xdr:nvGrpSpPr>
        <xdr:grpSpPr>
          <a:xfrm>
            <a:off x="396240" y="3383280"/>
            <a:ext cx="1872000" cy="749160"/>
            <a:chOff x="777240" y="3383280"/>
            <a:chExt cx="1872000" cy="749160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18AD4CAF-7B08-E143-1982-05D5BFEA786E}"/>
                </a:ext>
              </a:extLst>
            </xdr:cNvPr>
            <xdr:cNvSpPr/>
          </xdr:nvSpPr>
          <xdr:spPr bwMode="auto">
            <a:xfrm>
              <a:off x="777240" y="3520440"/>
              <a:ext cx="1872000" cy="61200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l"/>
              <a:endParaRPr kumimoji="1" lang="en-US" altLang="ja-JP" sz="1000">
                <a:latin typeface="UD デジタル 教科書体 NP-R" panose="02020400000000000000" pitchFamily="18" charset="-128"/>
                <a:ea typeface="UD デジタル 教科書体 NP-R" panose="02020400000000000000" pitchFamily="18" charset="-128"/>
              </a:endParaRPr>
            </a:p>
            <a:p>
              <a:pPr algn="l"/>
              <a:r>
                <a:rPr kumimoji="1" lang="ja-JP" altLang="en-US" sz="10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①宅建業に未従事の方</a:t>
              </a:r>
            </a:p>
            <a:p>
              <a:pPr algn="l"/>
              <a:r>
                <a:rPr kumimoji="1" lang="ja-JP" altLang="en-US" sz="1000">
                  <a:latin typeface="UD デジタル 教科書体 NP-R" panose="02020400000000000000" pitchFamily="18" charset="-128"/>
                  <a:ea typeface="UD デジタル 教科書体 NP-R" panose="02020400000000000000" pitchFamily="18" charset="-128"/>
                </a:rPr>
                <a:t>②退職の変更届を提出済の方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F2B49AB3-8955-31ED-6E9E-B834A57BFC40}"/>
                </a:ext>
              </a:extLst>
            </xdr:cNvPr>
            <xdr:cNvSpPr/>
          </xdr:nvSpPr>
          <xdr:spPr bwMode="auto">
            <a:xfrm>
              <a:off x="838200" y="3383280"/>
              <a:ext cx="1548000" cy="288000"/>
            </a:xfrm>
            <a:prstGeom prst="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 cap="rnd" cmpd="sng" algn="ctr">
              <a:solidFill>
                <a:schemeClr val="tx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wrap="square" lIns="18288" tIns="0" rIns="0" bIns="0" rtlCol="0" anchor="ctr" upright="1"/>
            <a:lstStyle/>
            <a:p>
              <a:pPr algn="ctr"/>
              <a:r>
                <a:rPr kumimoji="1" lang="ja-JP" altLang="en-US" sz="1000">
                  <a:solidFill>
                    <a:schemeClr val="tx1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変更</a:t>
              </a:r>
              <a:r>
                <a:rPr kumimoji="1" lang="ja-JP" altLang="en-US" sz="10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前</a:t>
              </a:r>
              <a:r>
                <a:rPr kumimoji="1" lang="ja-JP" altLang="en-US" sz="1000">
                  <a:solidFill>
                    <a:schemeClr val="tx1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の</a:t>
              </a:r>
              <a:r>
                <a:rPr kumimoji="1" lang="ja-JP" altLang="en-US" sz="1000" u="none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入力が不要</a:t>
              </a:r>
              <a:r>
                <a:rPr kumimoji="1" lang="ja-JP" altLang="en-US" sz="1000">
                  <a:solidFill>
                    <a:srgbClr val="FF0000"/>
                  </a:solidFill>
                  <a:latin typeface="UD デジタル 教科書体 NP-B" panose="02020700000000000000" pitchFamily="18" charset="-128"/>
                  <a:ea typeface="UD デジタル 教科書体 NP-B" panose="02020700000000000000" pitchFamily="18" charset="-128"/>
                </a:rPr>
                <a:t>な方</a:t>
              </a:r>
              <a:endParaRPr kumimoji="1" lang="en-US" altLang="ja-JP" sz="1000">
                <a:solidFill>
                  <a:srgbClr val="FF0000"/>
                </a:solidFill>
                <a:latin typeface="UD デジタル 教科書体 NP-B" panose="02020700000000000000" pitchFamily="18" charset="-128"/>
                <a:ea typeface="UD デジタル 教科書体 NP-B" panose="02020700000000000000" pitchFamily="18" charset="-128"/>
              </a:endParaRP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30543</xdr:colOff>
      <xdr:row>50</xdr:row>
      <xdr:rowOff>33501</xdr:rowOff>
    </xdr:from>
    <xdr:to>
      <xdr:col>15</xdr:col>
      <xdr:colOff>180993</xdr:colOff>
      <xdr:row>50</xdr:row>
      <xdr:rowOff>213501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ECCAD2D-B8FA-4599-A96A-D8C9DB68A37F}"/>
            </a:ext>
          </a:extLst>
        </xdr:cNvPr>
        <xdr:cNvSpPr/>
      </xdr:nvSpPr>
      <xdr:spPr>
        <a:xfrm>
          <a:off x="2592768" y="8825076"/>
          <a:ext cx="360000" cy="180000"/>
        </a:xfrm>
        <a:prstGeom prst="bracketPair">
          <a:avLst>
            <a:gd name="adj" fmla="val 39637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82441</xdr:colOff>
      <xdr:row>56</xdr:row>
      <xdr:rowOff>121198</xdr:rowOff>
    </xdr:from>
    <xdr:to>
      <xdr:col>21</xdr:col>
      <xdr:colOff>131341</xdr:colOff>
      <xdr:row>57</xdr:row>
      <xdr:rowOff>101173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9CFF7A9-0D01-4704-B1AE-435FBA4A3FC4}"/>
            </a:ext>
          </a:extLst>
        </xdr:cNvPr>
        <xdr:cNvSpPr/>
      </xdr:nvSpPr>
      <xdr:spPr>
        <a:xfrm>
          <a:off x="3692416" y="9950998"/>
          <a:ext cx="468000" cy="180000"/>
        </a:xfrm>
        <a:prstGeom prst="bracketPair">
          <a:avLst>
            <a:gd name="adj" fmla="val 3125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51</xdr:row>
      <xdr:rowOff>76202</xdr:rowOff>
    </xdr:from>
    <xdr:to>
      <xdr:col>4</xdr:col>
      <xdr:colOff>152400</xdr:colOff>
      <xdr:row>55</xdr:row>
      <xdr:rowOff>209550</xdr:rowOff>
    </xdr:to>
    <xdr:cxnSp macro="">
      <xdr:nvCxnSpPr>
        <xdr:cNvPr id="4" name="カギ線コネクタ 4">
          <a:extLst>
            <a:ext uri="{FF2B5EF4-FFF2-40B4-BE49-F238E27FC236}">
              <a16:creationId xmlns:a16="http://schemas.microsoft.com/office/drawing/2014/main" id="{5B555AC9-62C3-4CA4-9D1F-BFC318F4AC8E}"/>
            </a:ext>
          </a:extLst>
        </xdr:cNvPr>
        <xdr:cNvCxnSpPr/>
      </xdr:nvCxnSpPr>
      <xdr:spPr>
        <a:xfrm rot="16200000" flipV="1">
          <a:off x="347663" y="9329739"/>
          <a:ext cx="714373" cy="247650"/>
        </a:xfrm>
        <a:prstGeom prst="bentConnector3">
          <a:avLst>
            <a:gd name="adj1" fmla="val -583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113112</xdr:colOff>
      <xdr:row>42</xdr:row>
      <xdr:rowOff>17861</xdr:rowOff>
    </xdr:from>
    <xdr:to>
      <xdr:col>4</xdr:col>
      <xdr:colOff>130970</xdr:colOff>
      <xdr:row>43</xdr:row>
      <xdr:rowOff>142875</xdr:rowOff>
    </xdr:to>
    <xdr:cxnSp macro="">
      <xdr:nvCxnSpPr>
        <xdr:cNvPr id="5" name="カギ線コネクタ 11">
          <a:extLst>
            <a:ext uri="{FF2B5EF4-FFF2-40B4-BE49-F238E27FC236}">
              <a16:creationId xmlns:a16="http://schemas.microsoft.com/office/drawing/2014/main" id="{0FA6A46D-BC3A-4C88-8338-E007A524408F}"/>
            </a:ext>
          </a:extLst>
        </xdr:cNvPr>
        <xdr:cNvCxnSpPr/>
      </xdr:nvCxnSpPr>
      <xdr:spPr>
        <a:xfrm rot="16200000" flipV="1">
          <a:off x="573884" y="7434264"/>
          <a:ext cx="239314" cy="227408"/>
        </a:xfrm>
        <a:prstGeom prst="bentConnector3">
          <a:avLst>
            <a:gd name="adj1" fmla="val 847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113112</xdr:colOff>
      <xdr:row>34</xdr:row>
      <xdr:rowOff>23814</xdr:rowOff>
    </xdr:from>
    <xdr:to>
      <xdr:col>4</xdr:col>
      <xdr:colOff>130970</xdr:colOff>
      <xdr:row>35</xdr:row>
      <xdr:rowOff>148828</xdr:rowOff>
    </xdr:to>
    <xdr:cxnSp macro="">
      <xdr:nvCxnSpPr>
        <xdr:cNvPr id="6" name="カギ線コネクタ 19">
          <a:extLst>
            <a:ext uri="{FF2B5EF4-FFF2-40B4-BE49-F238E27FC236}">
              <a16:creationId xmlns:a16="http://schemas.microsoft.com/office/drawing/2014/main" id="{B97D683B-D8BF-4FF4-AB74-EB7063C10EEF}"/>
            </a:ext>
          </a:extLst>
        </xdr:cNvPr>
        <xdr:cNvCxnSpPr/>
      </xdr:nvCxnSpPr>
      <xdr:spPr>
        <a:xfrm rot="16200000" flipV="1">
          <a:off x="573884" y="6020992"/>
          <a:ext cx="239314" cy="227408"/>
        </a:xfrm>
        <a:prstGeom prst="bentConnector3">
          <a:avLst>
            <a:gd name="adj1" fmla="val 847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22</xdr:row>
      <xdr:rowOff>23812</xdr:rowOff>
    </xdr:from>
    <xdr:to>
      <xdr:col>4</xdr:col>
      <xdr:colOff>166690</xdr:colOff>
      <xdr:row>24</xdr:row>
      <xdr:rowOff>5953</xdr:rowOff>
    </xdr:to>
    <xdr:cxnSp macro="">
      <xdr:nvCxnSpPr>
        <xdr:cNvPr id="7" name="カギ線コネクタ 20">
          <a:extLst>
            <a:ext uri="{FF2B5EF4-FFF2-40B4-BE49-F238E27FC236}">
              <a16:creationId xmlns:a16="http://schemas.microsoft.com/office/drawing/2014/main" id="{C9430707-4A09-46D3-A1E3-88EC7D163D59}"/>
            </a:ext>
          </a:extLst>
        </xdr:cNvPr>
        <xdr:cNvCxnSpPr/>
      </xdr:nvCxnSpPr>
      <xdr:spPr>
        <a:xfrm rot="16200000" flipV="1">
          <a:off x="582812" y="3993950"/>
          <a:ext cx="353616" cy="166690"/>
        </a:xfrm>
        <a:prstGeom prst="bentConnector3">
          <a:avLst>
            <a:gd name="adj1" fmla="val -685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26277</xdr:colOff>
      <xdr:row>17</xdr:row>
      <xdr:rowOff>63295</xdr:rowOff>
    </xdr:from>
    <xdr:to>
      <xdr:col>2</xdr:col>
      <xdr:colOff>59121</xdr:colOff>
      <xdr:row>18</xdr:row>
      <xdr:rowOff>62076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AC665A5-E9D0-40DE-A762-DE5FA7E8A486}"/>
            </a:ext>
          </a:extLst>
        </xdr:cNvPr>
        <xdr:cNvSpPr/>
      </xdr:nvSpPr>
      <xdr:spPr>
        <a:xfrm>
          <a:off x="26277" y="2949370"/>
          <a:ext cx="328119" cy="2273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項番</a:t>
          </a:r>
        </a:p>
      </xdr:txBody>
    </xdr:sp>
    <xdr:clientData/>
  </xdr:twoCellAnchor>
  <xdr:twoCellAnchor>
    <xdr:from>
      <xdr:col>22</xdr:col>
      <xdr:colOff>43423</xdr:colOff>
      <xdr:row>13</xdr:row>
      <xdr:rowOff>189270</xdr:rowOff>
    </xdr:from>
    <xdr:to>
      <xdr:col>23</xdr:col>
      <xdr:colOff>145884</xdr:colOff>
      <xdr:row>16</xdr:row>
      <xdr:rowOff>87217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DB39721-FE24-4933-9DC7-B775A13C8902}"/>
            </a:ext>
          </a:extLst>
        </xdr:cNvPr>
        <xdr:cNvSpPr/>
      </xdr:nvSpPr>
      <xdr:spPr>
        <a:xfrm>
          <a:off x="4282048" y="2522895"/>
          <a:ext cx="312011" cy="3360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30</xdr:col>
      <xdr:colOff>190500</xdr:colOff>
      <xdr:row>0</xdr:row>
      <xdr:rowOff>181182</xdr:rowOff>
    </xdr:from>
    <xdr:to>
      <xdr:col>34</xdr:col>
      <xdr:colOff>114300</xdr:colOff>
      <xdr:row>2</xdr:row>
      <xdr:rowOff>47624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AC0CA9D-3769-4A40-A2AB-E07B424BA237}"/>
            </a:ext>
          </a:extLst>
        </xdr:cNvPr>
        <xdr:cNvSpPr/>
      </xdr:nvSpPr>
      <xdr:spPr>
        <a:xfrm>
          <a:off x="6105525" y="181182"/>
          <a:ext cx="714375" cy="2569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（Ａ４）</a:t>
          </a:r>
        </a:p>
      </xdr:txBody>
    </xdr:sp>
    <xdr:clientData/>
  </xdr:twoCellAnchor>
  <xdr:twoCellAnchor>
    <xdr:from>
      <xdr:col>32</xdr:col>
      <xdr:colOff>16329</xdr:colOff>
      <xdr:row>33</xdr:row>
      <xdr:rowOff>140153</xdr:rowOff>
    </xdr:from>
    <xdr:to>
      <xdr:col>35</xdr:col>
      <xdr:colOff>85725</xdr:colOff>
      <xdr:row>35</xdr:row>
      <xdr:rowOff>28575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16F59B0-949C-4ED1-8C15-1CE62E962CAA}"/>
            </a:ext>
          </a:extLst>
        </xdr:cNvPr>
        <xdr:cNvSpPr/>
      </xdr:nvSpPr>
      <xdr:spPr>
        <a:xfrm>
          <a:off x="6350454" y="5902778"/>
          <a:ext cx="650421" cy="231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  <xdr:twoCellAnchor>
    <xdr:from>
      <xdr:col>32</xdr:col>
      <xdr:colOff>16329</xdr:colOff>
      <xdr:row>41</xdr:row>
      <xdr:rowOff>130628</xdr:rowOff>
    </xdr:from>
    <xdr:to>
      <xdr:col>35</xdr:col>
      <xdr:colOff>85725</xdr:colOff>
      <xdr:row>43</xdr:row>
      <xdr:rowOff>19050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AA81B2FB-E3A6-4D1D-ADCA-C41A2C428EBD}"/>
            </a:ext>
          </a:extLst>
        </xdr:cNvPr>
        <xdr:cNvSpPr/>
      </xdr:nvSpPr>
      <xdr:spPr>
        <a:xfrm>
          <a:off x="6350454" y="7312478"/>
          <a:ext cx="650421" cy="231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  <xdr:twoCellAnchor>
    <xdr:from>
      <xdr:col>32</xdr:col>
      <xdr:colOff>16329</xdr:colOff>
      <xdr:row>55</xdr:row>
      <xdr:rowOff>216353</xdr:rowOff>
    </xdr:from>
    <xdr:to>
      <xdr:col>35</xdr:col>
      <xdr:colOff>85725</xdr:colOff>
      <xdr:row>57</xdr:row>
      <xdr:rowOff>19050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E93509F2-6AEB-4C5D-B14E-34B05E833C67}"/>
            </a:ext>
          </a:extLst>
        </xdr:cNvPr>
        <xdr:cNvSpPr/>
      </xdr:nvSpPr>
      <xdr:spPr>
        <a:xfrm>
          <a:off x="6350454" y="9817553"/>
          <a:ext cx="650421" cy="231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  <xdr:twoCellAnchor>
    <xdr:from>
      <xdr:col>32</xdr:col>
      <xdr:colOff>19050</xdr:colOff>
      <xdr:row>23</xdr:row>
      <xdr:rowOff>16328</xdr:rowOff>
    </xdr:from>
    <xdr:to>
      <xdr:col>35</xdr:col>
      <xdr:colOff>88446</xdr:colOff>
      <xdr:row>24</xdr:row>
      <xdr:rowOff>19050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5081420C-2033-4A4C-98B9-659E8E65F5C0}"/>
            </a:ext>
          </a:extLst>
        </xdr:cNvPr>
        <xdr:cNvSpPr/>
      </xdr:nvSpPr>
      <xdr:spPr>
        <a:xfrm>
          <a:off x="6353175" y="4035878"/>
          <a:ext cx="650421" cy="231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確認欄</a:t>
          </a:r>
        </a:p>
      </xdr:txBody>
    </xdr:sp>
    <xdr:clientData/>
  </xdr:twoCellAnchor>
  <xdr:twoCellAnchor>
    <xdr:from>
      <xdr:col>17</xdr:col>
      <xdr:colOff>47625</xdr:colOff>
      <xdr:row>30</xdr:row>
      <xdr:rowOff>206040</xdr:rowOff>
    </xdr:from>
    <xdr:to>
      <xdr:col>19</xdr:col>
      <xdr:colOff>204525</xdr:colOff>
      <xdr:row>30</xdr:row>
      <xdr:rowOff>206040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0CF7EA2-AA76-4735-AB11-DB0E6A555FEC}"/>
            </a:ext>
          </a:extLst>
        </xdr:cNvPr>
        <xdr:cNvCxnSpPr/>
      </xdr:nvCxnSpPr>
      <xdr:spPr>
        <a:xfrm>
          <a:off x="3238500" y="5282865"/>
          <a:ext cx="576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159203</xdr:colOff>
      <xdr:row>29</xdr:row>
      <xdr:rowOff>111578</xdr:rowOff>
    </xdr:from>
    <xdr:to>
      <xdr:col>23</xdr:col>
      <xdr:colOff>77003</xdr:colOff>
      <xdr:row>31</xdr:row>
      <xdr:rowOff>20678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9527E7C-F225-4584-B73E-1F0319F45E72}"/>
            </a:ext>
          </a:extLst>
        </xdr:cNvPr>
        <xdr:cNvSpPr/>
      </xdr:nvSpPr>
      <xdr:spPr>
        <a:xfrm>
          <a:off x="3769178" y="5074103"/>
          <a:ext cx="756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都道府県</a:t>
          </a:r>
        </a:p>
      </xdr:txBody>
    </xdr:sp>
    <xdr:clientData/>
  </xdr:twoCellAnchor>
  <xdr:twoCellAnchor>
    <xdr:from>
      <xdr:col>22</xdr:col>
      <xdr:colOff>180975</xdr:colOff>
      <xdr:row>30</xdr:row>
      <xdr:rowOff>206040</xdr:rowOff>
    </xdr:from>
    <xdr:to>
      <xdr:col>25</xdr:col>
      <xdr:colOff>56325</xdr:colOff>
      <xdr:row>30</xdr:row>
      <xdr:rowOff>206040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11ADE63-40AA-4698-A38B-39C74869CC13}"/>
            </a:ext>
          </a:extLst>
        </xdr:cNvPr>
        <xdr:cNvCxnSpPr/>
      </xdr:nvCxnSpPr>
      <xdr:spPr>
        <a:xfrm>
          <a:off x="4419600" y="5282865"/>
          <a:ext cx="504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197303</xdr:colOff>
      <xdr:row>29</xdr:row>
      <xdr:rowOff>111578</xdr:rowOff>
    </xdr:from>
    <xdr:ext cx="612000" cy="252000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C50CA6F-15D4-40B9-8742-9350C46AA8E0}"/>
            </a:ext>
          </a:extLst>
        </xdr:cNvPr>
        <xdr:cNvSpPr/>
      </xdr:nvSpPr>
      <xdr:spPr>
        <a:xfrm>
          <a:off x="4855028" y="5074103"/>
          <a:ext cx="612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市郡区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27</xdr:col>
      <xdr:colOff>104775</xdr:colOff>
      <xdr:row>30</xdr:row>
      <xdr:rowOff>206040</xdr:rowOff>
    </xdr:from>
    <xdr:to>
      <xdr:col>29</xdr:col>
      <xdr:colOff>189675</xdr:colOff>
      <xdr:row>30</xdr:row>
      <xdr:rowOff>206040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1CDA1D1-C8BF-4B63-8CCC-B97681B85593}"/>
            </a:ext>
          </a:extLst>
        </xdr:cNvPr>
        <xdr:cNvCxnSpPr/>
      </xdr:nvCxnSpPr>
      <xdr:spPr>
        <a:xfrm>
          <a:off x="5391150" y="5282865"/>
          <a:ext cx="504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168728</xdr:colOff>
      <xdr:row>29</xdr:row>
      <xdr:rowOff>111578</xdr:rowOff>
    </xdr:from>
    <xdr:ext cx="612000" cy="252000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9859A365-54DD-45F9-83F1-D36EA20F481C}"/>
            </a:ext>
          </a:extLst>
        </xdr:cNvPr>
        <xdr:cNvSpPr/>
      </xdr:nvSpPr>
      <xdr:spPr>
        <a:xfrm>
          <a:off x="5874203" y="5074103"/>
          <a:ext cx="612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区町村</a:t>
          </a:r>
        </a:p>
      </xdr:txBody>
    </xdr:sp>
    <xdr:clientData/>
  </xdr:oneCellAnchor>
  <xdr:twoCellAnchor>
    <xdr:from>
      <xdr:col>17</xdr:col>
      <xdr:colOff>52638</xdr:colOff>
      <xdr:row>39</xdr:row>
      <xdr:rowOff>212866</xdr:rowOff>
    </xdr:from>
    <xdr:to>
      <xdr:col>19</xdr:col>
      <xdr:colOff>209538</xdr:colOff>
      <xdr:row>39</xdr:row>
      <xdr:rowOff>212866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B87CD7B-87E6-40C3-AE70-9E36CC229B6F}"/>
            </a:ext>
          </a:extLst>
        </xdr:cNvPr>
        <xdr:cNvCxnSpPr/>
      </xdr:nvCxnSpPr>
      <xdr:spPr>
        <a:xfrm>
          <a:off x="3243513" y="6937516"/>
          <a:ext cx="576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159203</xdr:colOff>
      <xdr:row>38</xdr:row>
      <xdr:rowOff>109379</xdr:rowOff>
    </xdr:from>
    <xdr:to>
      <xdr:col>23</xdr:col>
      <xdr:colOff>77003</xdr:colOff>
      <xdr:row>40</xdr:row>
      <xdr:rowOff>18479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E70604E7-C1C7-4C6A-98C9-BCBBB814A814}"/>
            </a:ext>
          </a:extLst>
        </xdr:cNvPr>
        <xdr:cNvSpPr/>
      </xdr:nvSpPr>
      <xdr:spPr>
        <a:xfrm>
          <a:off x="3769178" y="6719729"/>
          <a:ext cx="756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都道府県</a:t>
          </a:r>
        </a:p>
      </xdr:txBody>
    </xdr:sp>
    <xdr:clientData/>
  </xdr:twoCellAnchor>
  <xdr:twoCellAnchor>
    <xdr:from>
      <xdr:col>22</xdr:col>
      <xdr:colOff>166938</xdr:colOff>
      <xdr:row>39</xdr:row>
      <xdr:rowOff>212866</xdr:rowOff>
    </xdr:from>
    <xdr:to>
      <xdr:col>25</xdr:col>
      <xdr:colOff>42288</xdr:colOff>
      <xdr:row>39</xdr:row>
      <xdr:rowOff>212866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646E38E7-5E92-4268-A7AF-6FAF037B2046}"/>
            </a:ext>
          </a:extLst>
        </xdr:cNvPr>
        <xdr:cNvCxnSpPr/>
      </xdr:nvCxnSpPr>
      <xdr:spPr>
        <a:xfrm>
          <a:off x="4405563" y="6937516"/>
          <a:ext cx="504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197303</xdr:colOff>
      <xdr:row>38</xdr:row>
      <xdr:rowOff>109380</xdr:rowOff>
    </xdr:from>
    <xdr:ext cx="612000" cy="252000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D0EA315F-6BD2-41E2-B61C-118113883739}"/>
            </a:ext>
          </a:extLst>
        </xdr:cNvPr>
        <xdr:cNvSpPr/>
      </xdr:nvSpPr>
      <xdr:spPr>
        <a:xfrm>
          <a:off x="4855028" y="6719730"/>
          <a:ext cx="612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市郡区</a:t>
          </a:r>
        </a:p>
      </xdr:txBody>
    </xdr:sp>
    <xdr:clientData/>
  </xdr:oneCellAnchor>
  <xdr:twoCellAnchor>
    <xdr:from>
      <xdr:col>27</xdr:col>
      <xdr:colOff>109788</xdr:colOff>
      <xdr:row>39</xdr:row>
      <xdr:rowOff>212866</xdr:rowOff>
    </xdr:from>
    <xdr:to>
      <xdr:col>29</xdr:col>
      <xdr:colOff>194688</xdr:colOff>
      <xdr:row>39</xdr:row>
      <xdr:rowOff>212866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7A1F123-F283-4452-96C3-0E9A671AFFCF}"/>
            </a:ext>
          </a:extLst>
        </xdr:cNvPr>
        <xdr:cNvCxnSpPr/>
      </xdr:nvCxnSpPr>
      <xdr:spPr>
        <a:xfrm>
          <a:off x="5396163" y="6937516"/>
          <a:ext cx="504000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29</xdr:col>
      <xdr:colOff>168728</xdr:colOff>
      <xdr:row>38</xdr:row>
      <xdr:rowOff>109380</xdr:rowOff>
    </xdr:from>
    <xdr:ext cx="612000" cy="252000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9E0646C7-AA42-460B-9AB5-093578E7CA64}"/>
            </a:ext>
          </a:extLst>
        </xdr:cNvPr>
        <xdr:cNvSpPr/>
      </xdr:nvSpPr>
      <xdr:spPr>
        <a:xfrm>
          <a:off x="5874203" y="6719730"/>
          <a:ext cx="612000" cy="25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区町村</a:t>
          </a:r>
        </a:p>
      </xdr:txBody>
    </xdr:sp>
    <xdr:clientData/>
  </xdr:oneCellAnchor>
  <xdr:twoCellAnchor>
    <xdr:from>
      <xdr:col>12</xdr:col>
      <xdr:colOff>45553</xdr:colOff>
      <xdr:row>13</xdr:row>
      <xdr:rowOff>184508</xdr:rowOff>
    </xdr:from>
    <xdr:to>
      <xdr:col>13</xdr:col>
      <xdr:colOff>148015</xdr:colOff>
      <xdr:row>16</xdr:row>
      <xdr:rowOff>82455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1350D667-194C-447D-B54E-BCDCAEEF9933}"/>
            </a:ext>
          </a:extLst>
        </xdr:cNvPr>
        <xdr:cNvSpPr/>
      </xdr:nvSpPr>
      <xdr:spPr>
        <a:xfrm>
          <a:off x="2188678" y="2518133"/>
          <a:ext cx="312012" cy="3360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2</xdr:col>
      <xdr:colOff>7830</xdr:colOff>
      <xdr:row>13</xdr:row>
      <xdr:rowOff>196989</xdr:rowOff>
    </xdr:from>
    <xdr:to>
      <xdr:col>3</xdr:col>
      <xdr:colOff>150396</xdr:colOff>
      <xdr:row>16</xdr:row>
      <xdr:rowOff>94936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27C3D61C-562D-4CAC-9955-01E1AA2C17DE}"/>
            </a:ext>
          </a:extLst>
        </xdr:cNvPr>
        <xdr:cNvSpPr/>
      </xdr:nvSpPr>
      <xdr:spPr>
        <a:xfrm>
          <a:off x="303105" y="2530614"/>
          <a:ext cx="314016" cy="3360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31</xdr:col>
      <xdr:colOff>205098</xdr:colOff>
      <xdr:row>23</xdr:row>
      <xdr:rowOff>206441</xdr:rowOff>
    </xdr:from>
    <xdr:to>
      <xdr:col>33</xdr:col>
      <xdr:colOff>98009</xdr:colOff>
      <xdr:row>25</xdr:row>
      <xdr:rowOff>104388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5C50A9F9-8269-456A-AC22-BF78F871A917}"/>
            </a:ext>
          </a:extLst>
        </xdr:cNvPr>
        <xdr:cNvSpPr/>
      </xdr:nvSpPr>
      <xdr:spPr>
        <a:xfrm>
          <a:off x="6329673" y="4225991"/>
          <a:ext cx="264386" cy="3551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31</xdr:col>
      <xdr:colOff>203986</xdr:colOff>
      <xdr:row>34</xdr:row>
      <xdr:rowOff>68492</xdr:rowOff>
    </xdr:from>
    <xdr:to>
      <xdr:col>33</xdr:col>
      <xdr:colOff>96154</xdr:colOff>
      <xdr:row>36</xdr:row>
      <xdr:rowOff>81741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EF5C1C4-1C21-4CDC-8A54-E5264AB7EE19}"/>
            </a:ext>
          </a:extLst>
        </xdr:cNvPr>
        <xdr:cNvSpPr/>
      </xdr:nvSpPr>
      <xdr:spPr>
        <a:xfrm>
          <a:off x="6328561" y="6059717"/>
          <a:ext cx="263643" cy="3561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31</xdr:col>
      <xdr:colOff>206366</xdr:colOff>
      <xdr:row>42</xdr:row>
      <xdr:rowOff>86562</xdr:rowOff>
    </xdr:from>
    <xdr:to>
      <xdr:col>33</xdr:col>
      <xdr:colOff>98534</xdr:colOff>
      <xdr:row>44</xdr:row>
      <xdr:rowOff>99811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3FF31AB3-1007-440A-A4E9-EDF57F5A9765}"/>
            </a:ext>
          </a:extLst>
        </xdr:cNvPr>
        <xdr:cNvSpPr/>
      </xdr:nvSpPr>
      <xdr:spPr>
        <a:xfrm>
          <a:off x="6330941" y="7497012"/>
          <a:ext cx="263643" cy="3561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  <xdr:twoCellAnchor>
    <xdr:from>
      <xdr:col>31</xdr:col>
      <xdr:colOff>206459</xdr:colOff>
      <xdr:row>56</xdr:row>
      <xdr:rowOff>170125</xdr:rowOff>
    </xdr:from>
    <xdr:to>
      <xdr:col>33</xdr:col>
      <xdr:colOff>98627</xdr:colOff>
      <xdr:row>58</xdr:row>
      <xdr:rowOff>128229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ED59EAF7-41FD-4BD7-9BD6-1DAAFD849226}"/>
            </a:ext>
          </a:extLst>
        </xdr:cNvPr>
        <xdr:cNvSpPr/>
      </xdr:nvSpPr>
      <xdr:spPr>
        <a:xfrm>
          <a:off x="6331034" y="9999925"/>
          <a:ext cx="263643" cy="3581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＊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28575</xdr:rowOff>
    </xdr:from>
    <xdr:to>
      <xdr:col>5</xdr:col>
      <xdr:colOff>28575</xdr:colOff>
      <xdr:row>24</xdr:row>
      <xdr:rowOff>142875</xdr:rowOff>
    </xdr:to>
    <xdr:sp macro="" textlink="">
      <xdr:nvSpPr>
        <xdr:cNvPr id="2" name="Text Box 57">
          <a:extLst>
            <a:ext uri="{FF2B5EF4-FFF2-40B4-BE49-F238E27FC236}">
              <a16:creationId xmlns:a16="http://schemas.microsoft.com/office/drawing/2014/main" id="{EFE37C22-C88E-4FBA-98DB-94D5C3171978}"/>
            </a:ext>
          </a:extLst>
        </xdr:cNvPr>
        <xdr:cNvSpPr txBox="1">
          <a:spLocks noChangeArrowheads="1"/>
        </xdr:cNvSpPr>
      </xdr:nvSpPr>
      <xdr:spPr bwMode="auto">
        <a:xfrm>
          <a:off x="323850" y="539115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38100</xdr:rowOff>
    </xdr:to>
    <xdr:sp macro="" textlink="">
      <xdr:nvSpPr>
        <xdr:cNvPr id="3" name="Line 58">
          <a:extLst>
            <a:ext uri="{FF2B5EF4-FFF2-40B4-BE49-F238E27FC236}">
              <a16:creationId xmlns:a16="http://schemas.microsoft.com/office/drawing/2014/main" id="{716CD8E1-CF06-4883-9A52-21DB2F4CD0BB}"/>
            </a:ext>
          </a:extLst>
        </xdr:cNvPr>
        <xdr:cNvSpPr>
          <a:spLocks noChangeShapeType="1"/>
        </xdr:cNvSpPr>
      </xdr:nvSpPr>
      <xdr:spPr bwMode="auto">
        <a:xfrm>
          <a:off x="381000" y="5362575"/>
          <a:ext cx="0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133350</xdr:rowOff>
    </xdr:from>
    <xdr:to>
      <xdr:col>4</xdr:col>
      <xdr:colOff>0</xdr:colOff>
      <xdr:row>24</xdr:row>
      <xdr:rowOff>190500</xdr:rowOff>
    </xdr:to>
    <xdr:sp macro="" textlink="">
      <xdr:nvSpPr>
        <xdr:cNvPr id="4" name="Line 59">
          <a:extLst>
            <a:ext uri="{FF2B5EF4-FFF2-40B4-BE49-F238E27FC236}">
              <a16:creationId xmlns:a16="http://schemas.microsoft.com/office/drawing/2014/main" id="{1D37542C-A9D8-4986-A4B6-84AEEE15E62C}"/>
            </a:ext>
          </a:extLst>
        </xdr:cNvPr>
        <xdr:cNvSpPr>
          <a:spLocks noChangeShapeType="1"/>
        </xdr:cNvSpPr>
      </xdr:nvSpPr>
      <xdr:spPr bwMode="auto">
        <a:xfrm flipV="1">
          <a:off x="381000" y="5495925"/>
          <a:ext cx="0" cy="571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142875</xdr:rowOff>
    </xdr:from>
    <xdr:to>
      <xdr:col>4</xdr:col>
      <xdr:colOff>0</xdr:colOff>
      <xdr:row>24</xdr:row>
      <xdr:rowOff>190500</xdr:rowOff>
    </xdr:to>
    <xdr:sp macro="" textlink="">
      <xdr:nvSpPr>
        <xdr:cNvPr id="5" name="Line 61">
          <a:extLst>
            <a:ext uri="{FF2B5EF4-FFF2-40B4-BE49-F238E27FC236}">
              <a16:creationId xmlns:a16="http://schemas.microsoft.com/office/drawing/2014/main" id="{E35ED2CE-4338-4293-AB5C-C6F2DD4171EC}"/>
            </a:ext>
          </a:extLst>
        </xdr:cNvPr>
        <xdr:cNvSpPr>
          <a:spLocks noChangeShapeType="1"/>
        </xdr:cNvSpPr>
      </xdr:nvSpPr>
      <xdr:spPr bwMode="auto">
        <a:xfrm flipV="1">
          <a:off x="381000" y="5505450"/>
          <a:ext cx="0" cy="476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161925</xdr:rowOff>
    </xdr:from>
    <xdr:to>
      <xdr:col>4</xdr:col>
      <xdr:colOff>0</xdr:colOff>
      <xdr:row>25</xdr:row>
      <xdr:rowOff>0</xdr:rowOff>
    </xdr:to>
    <xdr:sp macro="" textlink="">
      <xdr:nvSpPr>
        <xdr:cNvPr id="6" name="Line 64">
          <a:extLst>
            <a:ext uri="{FF2B5EF4-FFF2-40B4-BE49-F238E27FC236}">
              <a16:creationId xmlns:a16="http://schemas.microsoft.com/office/drawing/2014/main" id="{86BA23BF-BCA9-4293-8B9B-92F62614DC63}"/>
            </a:ext>
          </a:extLst>
        </xdr:cNvPr>
        <xdr:cNvSpPr>
          <a:spLocks noChangeShapeType="1"/>
        </xdr:cNvSpPr>
      </xdr:nvSpPr>
      <xdr:spPr bwMode="auto">
        <a:xfrm flipV="1">
          <a:off x="381000" y="5524500"/>
          <a:ext cx="0" cy="76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38100</xdr:rowOff>
    </xdr:to>
    <xdr:sp macro="" textlink="">
      <xdr:nvSpPr>
        <xdr:cNvPr id="7" name="Line 65">
          <a:extLst>
            <a:ext uri="{FF2B5EF4-FFF2-40B4-BE49-F238E27FC236}">
              <a16:creationId xmlns:a16="http://schemas.microsoft.com/office/drawing/2014/main" id="{98B185BC-E3D0-4602-84A0-32D2E5E26E4F}"/>
            </a:ext>
          </a:extLst>
        </xdr:cNvPr>
        <xdr:cNvSpPr>
          <a:spLocks noChangeShapeType="1"/>
        </xdr:cNvSpPr>
      </xdr:nvSpPr>
      <xdr:spPr bwMode="auto">
        <a:xfrm>
          <a:off x="381000" y="5362575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78</xdr:col>
      <xdr:colOff>9525</xdr:colOff>
      <xdr:row>24</xdr:row>
      <xdr:rowOff>95250</xdr:rowOff>
    </xdr:from>
    <xdr:to>
      <xdr:col>80</xdr:col>
      <xdr:colOff>0</xdr:colOff>
      <xdr:row>24</xdr:row>
      <xdr:rowOff>95250</xdr:rowOff>
    </xdr:to>
    <xdr:sp macro="" textlink="">
      <xdr:nvSpPr>
        <xdr:cNvPr id="8" name="Line 69">
          <a:extLst>
            <a:ext uri="{FF2B5EF4-FFF2-40B4-BE49-F238E27FC236}">
              <a16:creationId xmlns:a16="http://schemas.microsoft.com/office/drawing/2014/main" id="{0FBEEFA8-E515-4A9A-B394-0960FAD31ACA}"/>
            </a:ext>
          </a:extLst>
        </xdr:cNvPr>
        <xdr:cNvSpPr>
          <a:spLocks noChangeShapeType="1"/>
        </xdr:cNvSpPr>
      </xdr:nvSpPr>
      <xdr:spPr bwMode="auto">
        <a:xfrm>
          <a:off x="4619625" y="5457825"/>
          <a:ext cx="1047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28575</xdr:rowOff>
    </xdr:from>
    <xdr:to>
      <xdr:col>5</xdr:col>
      <xdr:colOff>28575</xdr:colOff>
      <xdr:row>24</xdr:row>
      <xdr:rowOff>142875</xdr:rowOff>
    </xdr:to>
    <xdr:sp macro="" textlink="">
      <xdr:nvSpPr>
        <xdr:cNvPr id="9" name="Text Box 100">
          <a:extLst>
            <a:ext uri="{FF2B5EF4-FFF2-40B4-BE49-F238E27FC236}">
              <a16:creationId xmlns:a16="http://schemas.microsoft.com/office/drawing/2014/main" id="{22492C59-8857-4148-B47D-B857F49A18CD}"/>
            </a:ext>
          </a:extLst>
        </xdr:cNvPr>
        <xdr:cNvSpPr txBox="1">
          <a:spLocks noChangeArrowheads="1"/>
        </xdr:cNvSpPr>
      </xdr:nvSpPr>
      <xdr:spPr bwMode="auto">
        <a:xfrm>
          <a:off x="323850" y="539115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47625</xdr:rowOff>
    </xdr:to>
    <xdr:sp macro="" textlink="">
      <xdr:nvSpPr>
        <xdr:cNvPr id="10" name="Line 101">
          <a:extLst>
            <a:ext uri="{FF2B5EF4-FFF2-40B4-BE49-F238E27FC236}">
              <a16:creationId xmlns:a16="http://schemas.microsoft.com/office/drawing/2014/main" id="{DCB670F5-5FBB-46A0-87FC-275C1EA3B2C3}"/>
            </a:ext>
          </a:extLst>
        </xdr:cNvPr>
        <xdr:cNvSpPr>
          <a:spLocks noChangeShapeType="1"/>
        </xdr:cNvSpPr>
      </xdr:nvSpPr>
      <xdr:spPr bwMode="auto">
        <a:xfrm>
          <a:off x="381000" y="537210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142875</xdr:rowOff>
    </xdr:from>
    <xdr:to>
      <xdr:col>4</xdr:col>
      <xdr:colOff>0</xdr:colOff>
      <xdr:row>25</xdr:row>
      <xdr:rowOff>0</xdr:rowOff>
    </xdr:to>
    <xdr:sp macro="" textlink="">
      <xdr:nvSpPr>
        <xdr:cNvPr id="11" name="Line 102">
          <a:extLst>
            <a:ext uri="{FF2B5EF4-FFF2-40B4-BE49-F238E27FC236}">
              <a16:creationId xmlns:a16="http://schemas.microsoft.com/office/drawing/2014/main" id="{B9E6378A-B41C-4DC9-8DF0-8E0FAA1E6651}"/>
            </a:ext>
          </a:extLst>
        </xdr:cNvPr>
        <xdr:cNvSpPr>
          <a:spLocks noChangeShapeType="1"/>
        </xdr:cNvSpPr>
      </xdr:nvSpPr>
      <xdr:spPr bwMode="auto">
        <a:xfrm flipV="1">
          <a:off x="381000" y="5505450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24</xdr:row>
      <xdr:rowOff>95250</xdr:rowOff>
    </xdr:from>
    <xdr:to>
      <xdr:col>106</xdr:col>
      <xdr:colOff>0</xdr:colOff>
      <xdr:row>24</xdr:row>
      <xdr:rowOff>95250</xdr:rowOff>
    </xdr:to>
    <xdr:sp macro="" textlink="">
      <xdr:nvSpPr>
        <xdr:cNvPr id="12" name="Line 121">
          <a:extLst>
            <a:ext uri="{FF2B5EF4-FFF2-40B4-BE49-F238E27FC236}">
              <a16:creationId xmlns:a16="http://schemas.microsoft.com/office/drawing/2014/main" id="{0B9335EC-F1C4-4907-8888-E64D5E25E864}"/>
            </a:ext>
          </a:extLst>
        </xdr:cNvPr>
        <xdr:cNvSpPr>
          <a:spLocks noChangeShapeType="1"/>
        </xdr:cNvSpPr>
      </xdr:nvSpPr>
      <xdr:spPr bwMode="auto">
        <a:xfrm>
          <a:off x="6096000" y="5457825"/>
          <a:ext cx="1143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24</xdr:row>
      <xdr:rowOff>28575</xdr:rowOff>
    </xdr:from>
    <xdr:to>
      <xdr:col>37</xdr:col>
      <xdr:colOff>47625</xdr:colOff>
      <xdr:row>24</xdr:row>
      <xdr:rowOff>142875</xdr:rowOff>
    </xdr:to>
    <xdr:sp macro="" textlink="">
      <xdr:nvSpPr>
        <xdr:cNvPr id="13" name="Text Box 209">
          <a:extLst>
            <a:ext uri="{FF2B5EF4-FFF2-40B4-BE49-F238E27FC236}">
              <a16:creationId xmlns:a16="http://schemas.microsoft.com/office/drawing/2014/main" id="{87B1AF32-1363-45F5-A772-C51BFD65B545}"/>
            </a:ext>
          </a:extLst>
        </xdr:cNvPr>
        <xdr:cNvSpPr txBox="1">
          <a:spLocks noChangeArrowheads="1"/>
        </xdr:cNvSpPr>
      </xdr:nvSpPr>
      <xdr:spPr bwMode="auto">
        <a:xfrm>
          <a:off x="2162175" y="53911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36</xdr:col>
      <xdr:colOff>0</xdr:colOff>
      <xdr:row>24</xdr:row>
      <xdr:rowOff>0</xdr:rowOff>
    </xdr:from>
    <xdr:to>
      <xdr:col>36</xdr:col>
      <xdr:colOff>0</xdr:colOff>
      <xdr:row>24</xdr:row>
      <xdr:rowOff>47625</xdr:rowOff>
    </xdr:to>
    <xdr:sp macro="" textlink="">
      <xdr:nvSpPr>
        <xdr:cNvPr id="14" name="Line 210">
          <a:extLst>
            <a:ext uri="{FF2B5EF4-FFF2-40B4-BE49-F238E27FC236}">
              <a16:creationId xmlns:a16="http://schemas.microsoft.com/office/drawing/2014/main" id="{7AA0D8E7-4B12-4CB6-A933-0B85B486B213}"/>
            </a:ext>
          </a:extLst>
        </xdr:cNvPr>
        <xdr:cNvSpPr>
          <a:spLocks noChangeShapeType="1"/>
        </xdr:cNvSpPr>
      </xdr:nvSpPr>
      <xdr:spPr bwMode="auto">
        <a:xfrm>
          <a:off x="2209800" y="5362575"/>
          <a:ext cx="0" cy="476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15" name="Line 211">
          <a:extLst>
            <a:ext uri="{FF2B5EF4-FFF2-40B4-BE49-F238E27FC236}">
              <a16:creationId xmlns:a16="http://schemas.microsoft.com/office/drawing/2014/main" id="{FE06BCBA-B473-4784-BC8A-B28B3335A8F3}"/>
            </a:ext>
          </a:extLst>
        </xdr:cNvPr>
        <xdr:cNvSpPr>
          <a:spLocks noChangeShapeType="1"/>
        </xdr:cNvSpPr>
      </xdr:nvSpPr>
      <xdr:spPr bwMode="auto">
        <a:xfrm flipV="1">
          <a:off x="2209800" y="5505450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24</xdr:row>
      <xdr:rowOff>28575</xdr:rowOff>
    </xdr:from>
    <xdr:to>
      <xdr:col>37</xdr:col>
      <xdr:colOff>47625</xdr:colOff>
      <xdr:row>24</xdr:row>
      <xdr:rowOff>142875</xdr:rowOff>
    </xdr:to>
    <xdr:sp macro="" textlink="">
      <xdr:nvSpPr>
        <xdr:cNvPr id="16" name="Text Box 212">
          <a:extLst>
            <a:ext uri="{FF2B5EF4-FFF2-40B4-BE49-F238E27FC236}">
              <a16:creationId xmlns:a16="http://schemas.microsoft.com/office/drawing/2014/main" id="{4C8B344D-0855-4299-86FD-41DA9B4A7E5E}"/>
            </a:ext>
          </a:extLst>
        </xdr:cNvPr>
        <xdr:cNvSpPr txBox="1">
          <a:spLocks noChangeArrowheads="1"/>
        </xdr:cNvSpPr>
      </xdr:nvSpPr>
      <xdr:spPr bwMode="auto">
        <a:xfrm>
          <a:off x="2162175" y="53911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36</xdr:col>
      <xdr:colOff>0</xdr:colOff>
      <xdr:row>24</xdr:row>
      <xdr:rowOff>0</xdr:rowOff>
    </xdr:from>
    <xdr:to>
      <xdr:col>36</xdr:col>
      <xdr:colOff>0</xdr:colOff>
      <xdr:row>24</xdr:row>
      <xdr:rowOff>47625</xdr:rowOff>
    </xdr:to>
    <xdr:sp macro="" textlink="">
      <xdr:nvSpPr>
        <xdr:cNvPr id="17" name="Line 213">
          <a:extLst>
            <a:ext uri="{FF2B5EF4-FFF2-40B4-BE49-F238E27FC236}">
              <a16:creationId xmlns:a16="http://schemas.microsoft.com/office/drawing/2014/main" id="{4F6D27F3-1C51-408D-8ADC-AFB636FB78C9}"/>
            </a:ext>
          </a:extLst>
        </xdr:cNvPr>
        <xdr:cNvSpPr>
          <a:spLocks noChangeShapeType="1"/>
        </xdr:cNvSpPr>
      </xdr:nvSpPr>
      <xdr:spPr bwMode="auto">
        <a:xfrm>
          <a:off x="2209800" y="5362575"/>
          <a:ext cx="0" cy="476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18" name="Line 214">
          <a:extLst>
            <a:ext uri="{FF2B5EF4-FFF2-40B4-BE49-F238E27FC236}">
              <a16:creationId xmlns:a16="http://schemas.microsoft.com/office/drawing/2014/main" id="{EAE49308-4A81-4455-B7A2-C4D442F825D7}"/>
            </a:ext>
          </a:extLst>
        </xdr:cNvPr>
        <xdr:cNvSpPr>
          <a:spLocks noChangeShapeType="1"/>
        </xdr:cNvSpPr>
      </xdr:nvSpPr>
      <xdr:spPr bwMode="auto">
        <a:xfrm flipV="1">
          <a:off x="2209800" y="5505450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24</xdr:row>
      <xdr:rowOff>28575</xdr:rowOff>
    </xdr:from>
    <xdr:to>
      <xdr:col>38</xdr:col>
      <xdr:colOff>9525</xdr:colOff>
      <xdr:row>24</xdr:row>
      <xdr:rowOff>142875</xdr:rowOff>
    </xdr:to>
    <xdr:sp macro="" textlink="">
      <xdr:nvSpPr>
        <xdr:cNvPr id="19" name="Text Box 215">
          <a:extLst>
            <a:ext uri="{FF2B5EF4-FFF2-40B4-BE49-F238E27FC236}">
              <a16:creationId xmlns:a16="http://schemas.microsoft.com/office/drawing/2014/main" id="{1BB90C74-769C-4B9C-8FB7-AA2E8657E419}"/>
            </a:ext>
          </a:extLst>
        </xdr:cNvPr>
        <xdr:cNvSpPr txBox="1">
          <a:spLocks noChangeArrowheads="1"/>
        </xdr:cNvSpPr>
      </xdr:nvSpPr>
      <xdr:spPr bwMode="auto">
        <a:xfrm>
          <a:off x="2152650" y="5391150"/>
          <a:ext cx="1809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0</xdr:colOff>
      <xdr:row>24</xdr:row>
      <xdr:rowOff>9525</xdr:rowOff>
    </xdr:from>
    <xdr:to>
      <xdr:col>36</xdr:col>
      <xdr:colOff>0</xdr:colOff>
      <xdr:row>24</xdr:row>
      <xdr:rowOff>47625</xdr:rowOff>
    </xdr:to>
    <xdr:sp macro="" textlink="">
      <xdr:nvSpPr>
        <xdr:cNvPr id="20" name="Line 216">
          <a:extLst>
            <a:ext uri="{FF2B5EF4-FFF2-40B4-BE49-F238E27FC236}">
              <a16:creationId xmlns:a16="http://schemas.microsoft.com/office/drawing/2014/main" id="{334BCC86-9192-4987-AA33-54B11AA63DAE}"/>
            </a:ext>
          </a:extLst>
        </xdr:cNvPr>
        <xdr:cNvSpPr>
          <a:spLocks noChangeShapeType="1"/>
        </xdr:cNvSpPr>
      </xdr:nvSpPr>
      <xdr:spPr bwMode="auto">
        <a:xfrm>
          <a:off x="2209800" y="537210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21" name="Line 217">
          <a:extLst>
            <a:ext uri="{FF2B5EF4-FFF2-40B4-BE49-F238E27FC236}">
              <a16:creationId xmlns:a16="http://schemas.microsoft.com/office/drawing/2014/main" id="{3AEAEE96-9197-4D4C-8C1C-A83ADF997005}"/>
            </a:ext>
          </a:extLst>
        </xdr:cNvPr>
        <xdr:cNvSpPr>
          <a:spLocks noChangeShapeType="1"/>
        </xdr:cNvSpPr>
      </xdr:nvSpPr>
      <xdr:spPr bwMode="auto">
        <a:xfrm flipV="1">
          <a:off x="2209800" y="5505450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28575</xdr:rowOff>
    </xdr:from>
    <xdr:to>
      <xdr:col>5</xdr:col>
      <xdr:colOff>28575</xdr:colOff>
      <xdr:row>27</xdr:row>
      <xdr:rowOff>142875</xdr:rowOff>
    </xdr:to>
    <xdr:sp macro="" textlink="">
      <xdr:nvSpPr>
        <xdr:cNvPr id="22" name="Text Box 227">
          <a:extLst>
            <a:ext uri="{FF2B5EF4-FFF2-40B4-BE49-F238E27FC236}">
              <a16:creationId xmlns:a16="http://schemas.microsoft.com/office/drawing/2014/main" id="{703DD81E-24F4-4145-86C9-83E57A9CA51B}"/>
            </a:ext>
          </a:extLst>
        </xdr:cNvPr>
        <xdr:cNvSpPr txBox="1">
          <a:spLocks noChangeArrowheads="1"/>
        </xdr:cNvSpPr>
      </xdr:nvSpPr>
      <xdr:spPr bwMode="auto">
        <a:xfrm>
          <a:off x="323850" y="59721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38100</xdr:rowOff>
    </xdr:to>
    <xdr:sp macro="" textlink="">
      <xdr:nvSpPr>
        <xdr:cNvPr id="23" name="Line 228">
          <a:extLst>
            <a:ext uri="{FF2B5EF4-FFF2-40B4-BE49-F238E27FC236}">
              <a16:creationId xmlns:a16="http://schemas.microsoft.com/office/drawing/2014/main" id="{BFA83A86-E5ED-4833-9A11-C946F901EAFC}"/>
            </a:ext>
          </a:extLst>
        </xdr:cNvPr>
        <xdr:cNvSpPr>
          <a:spLocks noChangeShapeType="1"/>
        </xdr:cNvSpPr>
      </xdr:nvSpPr>
      <xdr:spPr bwMode="auto">
        <a:xfrm>
          <a:off x="381000" y="5943600"/>
          <a:ext cx="0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133350</xdr:rowOff>
    </xdr:from>
    <xdr:to>
      <xdr:col>4</xdr:col>
      <xdr:colOff>0</xdr:colOff>
      <xdr:row>27</xdr:row>
      <xdr:rowOff>190500</xdr:rowOff>
    </xdr:to>
    <xdr:sp macro="" textlink="">
      <xdr:nvSpPr>
        <xdr:cNvPr id="24" name="Line 229">
          <a:extLst>
            <a:ext uri="{FF2B5EF4-FFF2-40B4-BE49-F238E27FC236}">
              <a16:creationId xmlns:a16="http://schemas.microsoft.com/office/drawing/2014/main" id="{8F9E3070-3F91-43A2-8D2B-E51DF61FEDE4}"/>
            </a:ext>
          </a:extLst>
        </xdr:cNvPr>
        <xdr:cNvSpPr>
          <a:spLocks noChangeShapeType="1"/>
        </xdr:cNvSpPr>
      </xdr:nvSpPr>
      <xdr:spPr bwMode="auto">
        <a:xfrm flipV="1">
          <a:off x="381000" y="6076950"/>
          <a:ext cx="0" cy="571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142875</xdr:rowOff>
    </xdr:from>
    <xdr:to>
      <xdr:col>4</xdr:col>
      <xdr:colOff>0</xdr:colOff>
      <xdr:row>27</xdr:row>
      <xdr:rowOff>190500</xdr:rowOff>
    </xdr:to>
    <xdr:sp macro="" textlink="">
      <xdr:nvSpPr>
        <xdr:cNvPr id="25" name="Line 230">
          <a:extLst>
            <a:ext uri="{FF2B5EF4-FFF2-40B4-BE49-F238E27FC236}">
              <a16:creationId xmlns:a16="http://schemas.microsoft.com/office/drawing/2014/main" id="{83452469-200B-4B82-8C84-E64A777AB207}"/>
            </a:ext>
          </a:extLst>
        </xdr:cNvPr>
        <xdr:cNvSpPr>
          <a:spLocks noChangeShapeType="1"/>
        </xdr:cNvSpPr>
      </xdr:nvSpPr>
      <xdr:spPr bwMode="auto">
        <a:xfrm flipV="1">
          <a:off x="381000" y="6086475"/>
          <a:ext cx="0" cy="476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161925</xdr:rowOff>
    </xdr:from>
    <xdr:to>
      <xdr:col>4</xdr:col>
      <xdr:colOff>0</xdr:colOff>
      <xdr:row>28</xdr:row>
      <xdr:rowOff>0</xdr:rowOff>
    </xdr:to>
    <xdr:sp macro="" textlink="">
      <xdr:nvSpPr>
        <xdr:cNvPr id="26" name="Line 231">
          <a:extLst>
            <a:ext uri="{FF2B5EF4-FFF2-40B4-BE49-F238E27FC236}">
              <a16:creationId xmlns:a16="http://schemas.microsoft.com/office/drawing/2014/main" id="{7AC6BBEE-D6A4-4309-8052-002F18296EFC}"/>
            </a:ext>
          </a:extLst>
        </xdr:cNvPr>
        <xdr:cNvSpPr>
          <a:spLocks noChangeShapeType="1"/>
        </xdr:cNvSpPr>
      </xdr:nvSpPr>
      <xdr:spPr bwMode="auto">
        <a:xfrm flipV="1">
          <a:off x="381000" y="6105525"/>
          <a:ext cx="0" cy="76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28575</xdr:rowOff>
    </xdr:from>
    <xdr:to>
      <xdr:col>5</xdr:col>
      <xdr:colOff>28575</xdr:colOff>
      <xdr:row>27</xdr:row>
      <xdr:rowOff>142875</xdr:rowOff>
    </xdr:to>
    <xdr:sp macro="" textlink="">
      <xdr:nvSpPr>
        <xdr:cNvPr id="27" name="Text Box 233">
          <a:extLst>
            <a:ext uri="{FF2B5EF4-FFF2-40B4-BE49-F238E27FC236}">
              <a16:creationId xmlns:a16="http://schemas.microsoft.com/office/drawing/2014/main" id="{7878EB61-1955-403F-A333-97F55C09F56D}"/>
            </a:ext>
          </a:extLst>
        </xdr:cNvPr>
        <xdr:cNvSpPr txBox="1">
          <a:spLocks noChangeArrowheads="1"/>
        </xdr:cNvSpPr>
      </xdr:nvSpPr>
      <xdr:spPr bwMode="auto">
        <a:xfrm>
          <a:off x="323850" y="59721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47625</xdr:rowOff>
    </xdr:to>
    <xdr:sp macro="" textlink="">
      <xdr:nvSpPr>
        <xdr:cNvPr id="28" name="Line 234">
          <a:extLst>
            <a:ext uri="{FF2B5EF4-FFF2-40B4-BE49-F238E27FC236}">
              <a16:creationId xmlns:a16="http://schemas.microsoft.com/office/drawing/2014/main" id="{40815E81-281B-4379-A06A-251C05FE9D2D}"/>
            </a:ext>
          </a:extLst>
        </xdr:cNvPr>
        <xdr:cNvSpPr>
          <a:spLocks noChangeShapeType="1"/>
        </xdr:cNvSpPr>
      </xdr:nvSpPr>
      <xdr:spPr bwMode="auto">
        <a:xfrm>
          <a:off x="381000" y="5953125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142875</xdr:rowOff>
    </xdr:from>
    <xdr:to>
      <xdr:col>4</xdr:col>
      <xdr:colOff>0</xdr:colOff>
      <xdr:row>28</xdr:row>
      <xdr:rowOff>0</xdr:rowOff>
    </xdr:to>
    <xdr:sp macro="" textlink="">
      <xdr:nvSpPr>
        <xdr:cNvPr id="29" name="Line 235">
          <a:extLst>
            <a:ext uri="{FF2B5EF4-FFF2-40B4-BE49-F238E27FC236}">
              <a16:creationId xmlns:a16="http://schemas.microsoft.com/office/drawing/2014/main" id="{AFB75F75-AD53-4A78-BAC0-03276DFAB617}"/>
            </a:ext>
          </a:extLst>
        </xdr:cNvPr>
        <xdr:cNvSpPr>
          <a:spLocks noChangeShapeType="1"/>
        </xdr:cNvSpPr>
      </xdr:nvSpPr>
      <xdr:spPr bwMode="auto">
        <a:xfrm flipV="1">
          <a:off x="381000" y="6086475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116</xdr:col>
      <xdr:colOff>0</xdr:colOff>
      <xdr:row>46</xdr:row>
      <xdr:rowOff>0</xdr:rowOff>
    </xdr:from>
    <xdr:to>
      <xdr:col>116</xdr:col>
      <xdr:colOff>0</xdr:colOff>
      <xdr:row>46</xdr:row>
      <xdr:rowOff>0</xdr:rowOff>
    </xdr:to>
    <xdr:sp macro="" textlink="">
      <xdr:nvSpPr>
        <xdr:cNvPr id="30" name="Line 259">
          <a:extLst>
            <a:ext uri="{FF2B5EF4-FFF2-40B4-BE49-F238E27FC236}">
              <a16:creationId xmlns:a16="http://schemas.microsoft.com/office/drawing/2014/main" id="{FB6ADE11-5837-4AF5-B57F-2370F750B1E6}"/>
            </a:ext>
          </a:extLst>
        </xdr:cNvPr>
        <xdr:cNvSpPr>
          <a:spLocks noChangeShapeType="1"/>
        </xdr:cNvSpPr>
      </xdr:nvSpPr>
      <xdr:spPr bwMode="auto">
        <a:xfrm>
          <a:off x="6781800" y="10144125"/>
          <a:ext cx="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115</xdr:col>
      <xdr:colOff>38100</xdr:colOff>
      <xdr:row>46</xdr:row>
      <xdr:rowOff>0</xdr:rowOff>
    </xdr:from>
    <xdr:to>
      <xdr:col>115</xdr:col>
      <xdr:colOff>38100</xdr:colOff>
      <xdr:row>46</xdr:row>
      <xdr:rowOff>0</xdr:rowOff>
    </xdr:to>
    <xdr:sp macro="" textlink="">
      <xdr:nvSpPr>
        <xdr:cNvPr id="31" name="Line 260">
          <a:extLst>
            <a:ext uri="{FF2B5EF4-FFF2-40B4-BE49-F238E27FC236}">
              <a16:creationId xmlns:a16="http://schemas.microsoft.com/office/drawing/2014/main" id="{28A1ADDA-E65C-42C0-B801-2BC19F755E29}"/>
            </a:ext>
          </a:extLst>
        </xdr:cNvPr>
        <xdr:cNvSpPr>
          <a:spLocks noChangeShapeType="1"/>
        </xdr:cNvSpPr>
      </xdr:nvSpPr>
      <xdr:spPr bwMode="auto">
        <a:xfrm>
          <a:off x="6762750" y="10144125"/>
          <a:ext cx="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114</xdr:col>
      <xdr:colOff>19050</xdr:colOff>
      <xdr:row>46</xdr:row>
      <xdr:rowOff>28575</xdr:rowOff>
    </xdr:from>
    <xdr:to>
      <xdr:col>117</xdr:col>
      <xdr:colOff>0</xdr:colOff>
      <xdr:row>46</xdr:row>
      <xdr:rowOff>142875</xdr:rowOff>
    </xdr:to>
    <xdr:sp macro="" textlink="">
      <xdr:nvSpPr>
        <xdr:cNvPr id="32" name="Text Box 261">
          <a:extLst>
            <a:ext uri="{FF2B5EF4-FFF2-40B4-BE49-F238E27FC236}">
              <a16:creationId xmlns:a16="http://schemas.microsoft.com/office/drawing/2014/main" id="{CAD46A7C-16E7-4E9D-A213-3392305D7571}"/>
            </a:ext>
          </a:extLst>
        </xdr:cNvPr>
        <xdr:cNvSpPr txBox="1">
          <a:spLocks noChangeArrowheads="1"/>
        </xdr:cNvSpPr>
      </xdr:nvSpPr>
      <xdr:spPr bwMode="auto">
        <a:xfrm>
          <a:off x="6686550" y="101727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115</xdr:col>
      <xdr:colOff>0</xdr:colOff>
      <xdr:row>46</xdr:row>
      <xdr:rowOff>9525</xdr:rowOff>
    </xdr:from>
    <xdr:to>
      <xdr:col>115</xdr:col>
      <xdr:colOff>0</xdr:colOff>
      <xdr:row>46</xdr:row>
      <xdr:rowOff>47625</xdr:rowOff>
    </xdr:to>
    <xdr:sp macro="" textlink="">
      <xdr:nvSpPr>
        <xdr:cNvPr id="33" name="Line 262">
          <a:extLst>
            <a:ext uri="{FF2B5EF4-FFF2-40B4-BE49-F238E27FC236}">
              <a16:creationId xmlns:a16="http://schemas.microsoft.com/office/drawing/2014/main" id="{22B3F929-1A13-4545-AFC6-2A0945E72286}"/>
            </a:ext>
          </a:extLst>
        </xdr:cNvPr>
        <xdr:cNvSpPr>
          <a:spLocks noChangeShapeType="1"/>
        </xdr:cNvSpPr>
      </xdr:nvSpPr>
      <xdr:spPr bwMode="auto">
        <a:xfrm>
          <a:off x="6724650" y="1015365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0</xdr:colOff>
      <xdr:row>46</xdr:row>
      <xdr:rowOff>142875</xdr:rowOff>
    </xdr:from>
    <xdr:to>
      <xdr:col>115</xdr:col>
      <xdr:colOff>0</xdr:colOff>
      <xdr:row>47</xdr:row>
      <xdr:rowOff>0</xdr:rowOff>
    </xdr:to>
    <xdr:sp macro="" textlink="">
      <xdr:nvSpPr>
        <xdr:cNvPr id="34" name="Line 263">
          <a:extLst>
            <a:ext uri="{FF2B5EF4-FFF2-40B4-BE49-F238E27FC236}">
              <a16:creationId xmlns:a16="http://schemas.microsoft.com/office/drawing/2014/main" id="{34ABD57F-9C4A-4CBC-86F2-914C3D2F2CA7}"/>
            </a:ext>
          </a:extLst>
        </xdr:cNvPr>
        <xdr:cNvSpPr>
          <a:spLocks noChangeShapeType="1"/>
        </xdr:cNvSpPr>
      </xdr:nvSpPr>
      <xdr:spPr bwMode="auto">
        <a:xfrm flipV="1">
          <a:off x="6724650" y="10287000"/>
          <a:ext cx="0" cy="571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120</xdr:col>
      <xdr:colOff>28575</xdr:colOff>
      <xdr:row>1</xdr:row>
      <xdr:rowOff>0</xdr:rowOff>
    </xdr:from>
    <xdr:to>
      <xdr:col>164</xdr:col>
      <xdr:colOff>466095</xdr:colOff>
      <xdr:row>6</xdr:row>
      <xdr:rowOff>336075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B655E5F-DA60-4D94-83AD-BA571D2FF648}"/>
            </a:ext>
          </a:extLst>
        </xdr:cNvPr>
        <xdr:cNvSpPr/>
      </xdr:nvSpPr>
      <xdr:spPr bwMode="auto">
        <a:xfrm>
          <a:off x="6558915" y="167640"/>
          <a:ext cx="5040000" cy="124285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175" cap="rnd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以下の</a:t>
          </a:r>
          <a:r>
            <a: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全てに</a:t>
          </a:r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該当する方は、こちらの書類もご提出ください。</a:t>
          </a:r>
          <a:endParaRPr kumimoji="1" lang="en-US" altLang="ja-JP" sz="14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①宅建士証の有効期限が切れて</a:t>
          </a:r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いない</a:t>
          </a:r>
          <a:endParaRPr kumimoji="1" lang="en-US" altLang="ja-JP" sz="14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②氏名を変更されている</a:t>
          </a:r>
          <a:endParaRPr kumimoji="1" lang="en-US" altLang="ja-JP" sz="14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28575</xdr:rowOff>
    </xdr:from>
    <xdr:to>
      <xdr:col>5</xdr:col>
      <xdr:colOff>28575</xdr:colOff>
      <xdr:row>24</xdr:row>
      <xdr:rowOff>142875</xdr:rowOff>
    </xdr:to>
    <xdr:sp macro="" textlink="">
      <xdr:nvSpPr>
        <xdr:cNvPr id="2" name="Text Box 57">
          <a:extLst>
            <a:ext uri="{FF2B5EF4-FFF2-40B4-BE49-F238E27FC236}">
              <a16:creationId xmlns:a16="http://schemas.microsoft.com/office/drawing/2014/main" id="{84D7E225-FB9C-4228-BF93-2BF21A34447A}"/>
            </a:ext>
          </a:extLst>
        </xdr:cNvPr>
        <xdr:cNvSpPr txBox="1">
          <a:spLocks noChangeArrowheads="1"/>
        </xdr:cNvSpPr>
      </xdr:nvSpPr>
      <xdr:spPr bwMode="auto">
        <a:xfrm>
          <a:off x="323850" y="5248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38100</xdr:rowOff>
    </xdr:to>
    <xdr:sp macro="" textlink="">
      <xdr:nvSpPr>
        <xdr:cNvPr id="3" name="Line 58">
          <a:extLst>
            <a:ext uri="{FF2B5EF4-FFF2-40B4-BE49-F238E27FC236}">
              <a16:creationId xmlns:a16="http://schemas.microsoft.com/office/drawing/2014/main" id="{3BF1739D-BB75-4630-BE87-85C340C97D85}"/>
            </a:ext>
          </a:extLst>
        </xdr:cNvPr>
        <xdr:cNvSpPr>
          <a:spLocks noChangeShapeType="1"/>
        </xdr:cNvSpPr>
      </xdr:nvSpPr>
      <xdr:spPr bwMode="auto">
        <a:xfrm>
          <a:off x="381000" y="5219700"/>
          <a:ext cx="0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133350</xdr:rowOff>
    </xdr:from>
    <xdr:to>
      <xdr:col>4</xdr:col>
      <xdr:colOff>0</xdr:colOff>
      <xdr:row>24</xdr:row>
      <xdr:rowOff>190500</xdr:rowOff>
    </xdr:to>
    <xdr:sp macro="" textlink="">
      <xdr:nvSpPr>
        <xdr:cNvPr id="4" name="Line 59">
          <a:extLst>
            <a:ext uri="{FF2B5EF4-FFF2-40B4-BE49-F238E27FC236}">
              <a16:creationId xmlns:a16="http://schemas.microsoft.com/office/drawing/2014/main" id="{931ACDA6-4D9F-49E8-844F-6B8B998EFF42}"/>
            </a:ext>
          </a:extLst>
        </xdr:cNvPr>
        <xdr:cNvSpPr>
          <a:spLocks noChangeShapeType="1"/>
        </xdr:cNvSpPr>
      </xdr:nvSpPr>
      <xdr:spPr bwMode="auto">
        <a:xfrm flipV="1">
          <a:off x="381000" y="5353050"/>
          <a:ext cx="0" cy="571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142875</xdr:rowOff>
    </xdr:from>
    <xdr:to>
      <xdr:col>4</xdr:col>
      <xdr:colOff>0</xdr:colOff>
      <xdr:row>24</xdr:row>
      <xdr:rowOff>190500</xdr:rowOff>
    </xdr:to>
    <xdr:sp macro="" textlink="">
      <xdr:nvSpPr>
        <xdr:cNvPr id="5" name="Line 61">
          <a:extLst>
            <a:ext uri="{FF2B5EF4-FFF2-40B4-BE49-F238E27FC236}">
              <a16:creationId xmlns:a16="http://schemas.microsoft.com/office/drawing/2014/main" id="{3BB44B7A-5F5B-461A-856C-58EBF461D467}"/>
            </a:ext>
          </a:extLst>
        </xdr:cNvPr>
        <xdr:cNvSpPr>
          <a:spLocks noChangeShapeType="1"/>
        </xdr:cNvSpPr>
      </xdr:nvSpPr>
      <xdr:spPr bwMode="auto">
        <a:xfrm flipV="1">
          <a:off x="381000" y="5362575"/>
          <a:ext cx="0" cy="476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161925</xdr:rowOff>
    </xdr:from>
    <xdr:to>
      <xdr:col>4</xdr:col>
      <xdr:colOff>0</xdr:colOff>
      <xdr:row>25</xdr:row>
      <xdr:rowOff>0</xdr:rowOff>
    </xdr:to>
    <xdr:sp macro="" textlink="">
      <xdr:nvSpPr>
        <xdr:cNvPr id="6" name="Line 64">
          <a:extLst>
            <a:ext uri="{FF2B5EF4-FFF2-40B4-BE49-F238E27FC236}">
              <a16:creationId xmlns:a16="http://schemas.microsoft.com/office/drawing/2014/main" id="{AF2EBEA7-00FC-4AE6-89D0-4B5D8CCA17F8}"/>
            </a:ext>
          </a:extLst>
        </xdr:cNvPr>
        <xdr:cNvSpPr>
          <a:spLocks noChangeShapeType="1"/>
        </xdr:cNvSpPr>
      </xdr:nvSpPr>
      <xdr:spPr bwMode="auto">
        <a:xfrm flipV="1">
          <a:off x="381000" y="5381625"/>
          <a:ext cx="0" cy="76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38100</xdr:rowOff>
    </xdr:to>
    <xdr:sp macro="" textlink="">
      <xdr:nvSpPr>
        <xdr:cNvPr id="7" name="Line 65">
          <a:extLst>
            <a:ext uri="{FF2B5EF4-FFF2-40B4-BE49-F238E27FC236}">
              <a16:creationId xmlns:a16="http://schemas.microsoft.com/office/drawing/2014/main" id="{AAE5B4C0-2A40-49D4-BA77-9143DF10241C}"/>
            </a:ext>
          </a:extLst>
        </xdr:cNvPr>
        <xdr:cNvSpPr>
          <a:spLocks noChangeShapeType="1"/>
        </xdr:cNvSpPr>
      </xdr:nvSpPr>
      <xdr:spPr bwMode="auto">
        <a:xfrm>
          <a:off x="381000" y="521970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78</xdr:col>
      <xdr:colOff>9525</xdr:colOff>
      <xdr:row>24</xdr:row>
      <xdr:rowOff>122466</xdr:rowOff>
    </xdr:from>
    <xdr:to>
      <xdr:col>79</xdr:col>
      <xdr:colOff>58964</xdr:colOff>
      <xdr:row>24</xdr:row>
      <xdr:rowOff>122466</xdr:rowOff>
    </xdr:to>
    <xdr:sp macro="" textlink="">
      <xdr:nvSpPr>
        <xdr:cNvPr id="8" name="Line 69">
          <a:extLst>
            <a:ext uri="{FF2B5EF4-FFF2-40B4-BE49-F238E27FC236}">
              <a16:creationId xmlns:a16="http://schemas.microsoft.com/office/drawing/2014/main" id="{6FBB4715-3A8E-43C5-BD38-0249BA1AC02B}"/>
            </a:ext>
          </a:extLst>
        </xdr:cNvPr>
        <xdr:cNvSpPr>
          <a:spLocks noChangeShapeType="1"/>
        </xdr:cNvSpPr>
      </xdr:nvSpPr>
      <xdr:spPr bwMode="auto">
        <a:xfrm>
          <a:off x="4619625" y="5342166"/>
          <a:ext cx="106589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28575</xdr:rowOff>
    </xdr:from>
    <xdr:to>
      <xdr:col>5</xdr:col>
      <xdr:colOff>28575</xdr:colOff>
      <xdr:row>24</xdr:row>
      <xdr:rowOff>142875</xdr:rowOff>
    </xdr:to>
    <xdr:sp macro="" textlink="">
      <xdr:nvSpPr>
        <xdr:cNvPr id="9" name="Text Box 100">
          <a:extLst>
            <a:ext uri="{FF2B5EF4-FFF2-40B4-BE49-F238E27FC236}">
              <a16:creationId xmlns:a16="http://schemas.microsoft.com/office/drawing/2014/main" id="{906B5008-5E14-4954-BD9E-5ADD5DCCFAF8}"/>
            </a:ext>
          </a:extLst>
        </xdr:cNvPr>
        <xdr:cNvSpPr txBox="1">
          <a:spLocks noChangeArrowheads="1"/>
        </xdr:cNvSpPr>
      </xdr:nvSpPr>
      <xdr:spPr bwMode="auto">
        <a:xfrm>
          <a:off x="323850" y="5248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4</xdr:col>
      <xdr:colOff>0</xdr:colOff>
      <xdr:row>24</xdr:row>
      <xdr:rowOff>47625</xdr:rowOff>
    </xdr:to>
    <xdr:sp macro="" textlink="">
      <xdr:nvSpPr>
        <xdr:cNvPr id="10" name="Line 101">
          <a:extLst>
            <a:ext uri="{FF2B5EF4-FFF2-40B4-BE49-F238E27FC236}">
              <a16:creationId xmlns:a16="http://schemas.microsoft.com/office/drawing/2014/main" id="{B9DBF289-7CB7-4D3F-BB79-BEBE37157D3A}"/>
            </a:ext>
          </a:extLst>
        </xdr:cNvPr>
        <xdr:cNvSpPr>
          <a:spLocks noChangeShapeType="1"/>
        </xdr:cNvSpPr>
      </xdr:nvSpPr>
      <xdr:spPr bwMode="auto">
        <a:xfrm>
          <a:off x="381000" y="5229225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142875</xdr:rowOff>
    </xdr:from>
    <xdr:to>
      <xdr:col>4</xdr:col>
      <xdr:colOff>0</xdr:colOff>
      <xdr:row>25</xdr:row>
      <xdr:rowOff>0</xdr:rowOff>
    </xdr:to>
    <xdr:sp macro="" textlink="">
      <xdr:nvSpPr>
        <xdr:cNvPr id="11" name="Line 102">
          <a:extLst>
            <a:ext uri="{FF2B5EF4-FFF2-40B4-BE49-F238E27FC236}">
              <a16:creationId xmlns:a16="http://schemas.microsoft.com/office/drawing/2014/main" id="{1B7B670E-CCA9-45D2-8247-849122C23110}"/>
            </a:ext>
          </a:extLst>
        </xdr:cNvPr>
        <xdr:cNvSpPr>
          <a:spLocks noChangeShapeType="1"/>
        </xdr:cNvSpPr>
      </xdr:nvSpPr>
      <xdr:spPr bwMode="auto">
        <a:xfrm flipV="1">
          <a:off x="381000" y="5362575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4535</xdr:colOff>
      <xdr:row>24</xdr:row>
      <xdr:rowOff>122464</xdr:rowOff>
    </xdr:from>
    <xdr:to>
      <xdr:col>106</xdr:col>
      <xdr:colOff>4535</xdr:colOff>
      <xdr:row>24</xdr:row>
      <xdr:rowOff>122464</xdr:rowOff>
    </xdr:to>
    <xdr:sp macro="" textlink="">
      <xdr:nvSpPr>
        <xdr:cNvPr id="12" name="Line 121">
          <a:extLst>
            <a:ext uri="{FF2B5EF4-FFF2-40B4-BE49-F238E27FC236}">
              <a16:creationId xmlns:a16="http://schemas.microsoft.com/office/drawing/2014/main" id="{BC9FE466-0851-4790-AB07-19D2797A2ADC}"/>
            </a:ext>
          </a:extLst>
        </xdr:cNvPr>
        <xdr:cNvSpPr>
          <a:spLocks noChangeShapeType="1"/>
        </xdr:cNvSpPr>
      </xdr:nvSpPr>
      <xdr:spPr bwMode="auto">
        <a:xfrm>
          <a:off x="6100535" y="5342164"/>
          <a:ext cx="1143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24</xdr:row>
      <xdr:rowOff>28575</xdr:rowOff>
    </xdr:from>
    <xdr:to>
      <xdr:col>37</xdr:col>
      <xdr:colOff>47625</xdr:colOff>
      <xdr:row>24</xdr:row>
      <xdr:rowOff>142875</xdr:rowOff>
    </xdr:to>
    <xdr:sp macro="" textlink="">
      <xdr:nvSpPr>
        <xdr:cNvPr id="13" name="Text Box 209">
          <a:extLst>
            <a:ext uri="{FF2B5EF4-FFF2-40B4-BE49-F238E27FC236}">
              <a16:creationId xmlns:a16="http://schemas.microsoft.com/office/drawing/2014/main" id="{69E764D8-4EC1-4AC5-80E3-049E31E7CFB6}"/>
            </a:ext>
          </a:extLst>
        </xdr:cNvPr>
        <xdr:cNvSpPr txBox="1">
          <a:spLocks noChangeArrowheads="1"/>
        </xdr:cNvSpPr>
      </xdr:nvSpPr>
      <xdr:spPr bwMode="auto">
        <a:xfrm>
          <a:off x="2162175" y="5248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36</xdr:col>
      <xdr:colOff>0</xdr:colOff>
      <xdr:row>24</xdr:row>
      <xdr:rowOff>0</xdr:rowOff>
    </xdr:from>
    <xdr:to>
      <xdr:col>36</xdr:col>
      <xdr:colOff>0</xdr:colOff>
      <xdr:row>24</xdr:row>
      <xdr:rowOff>47625</xdr:rowOff>
    </xdr:to>
    <xdr:sp macro="" textlink="">
      <xdr:nvSpPr>
        <xdr:cNvPr id="14" name="Line 210">
          <a:extLst>
            <a:ext uri="{FF2B5EF4-FFF2-40B4-BE49-F238E27FC236}">
              <a16:creationId xmlns:a16="http://schemas.microsoft.com/office/drawing/2014/main" id="{724B7961-1732-44A3-946A-39C8A19362CF}"/>
            </a:ext>
          </a:extLst>
        </xdr:cNvPr>
        <xdr:cNvSpPr>
          <a:spLocks noChangeShapeType="1"/>
        </xdr:cNvSpPr>
      </xdr:nvSpPr>
      <xdr:spPr bwMode="auto">
        <a:xfrm>
          <a:off x="2209800" y="5219700"/>
          <a:ext cx="0" cy="476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15" name="Line 211">
          <a:extLst>
            <a:ext uri="{FF2B5EF4-FFF2-40B4-BE49-F238E27FC236}">
              <a16:creationId xmlns:a16="http://schemas.microsoft.com/office/drawing/2014/main" id="{5F48A8EB-AA21-43CF-98EE-52CA16E3F7D1}"/>
            </a:ext>
          </a:extLst>
        </xdr:cNvPr>
        <xdr:cNvSpPr>
          <a:spLocks noChangeShapeType="1"/>
        </xdr:cNvSpPr>
      </xdr:nvSpPr>
      <xdr:spPr bwMode="auto">
        <a:xfrm flipV="1">
          <a:off x="2209800" y="5362575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24</xdr:row>
      <xdr:rowOff>28575</xdr:rowOff>
    </xdr:from>
    <xdr:to>
      <xdr:col>37</xdr:col>
      <xdr:colOff>47625</xdr:colOff>
      <xdr:row>24</xdr:row>
      <xdr:rowOff>142875</xdr:rowOff>
    </xdr:to>
    <xdr:sp macro="" textlink="">
      <xdr:nvSpPr>
        <xdr:cNvPr id="16" name="Text Box 212">
          <a:extLst>
            <a:ext uri="{FF2B5EF4-FFF2-40B4-BE49-F238E27FC236}">
              <a16:creationId xmlns:a16="http://schemas.microsoft.com/office/drawing/2014/main" id="{BAE599AF-7D0C-471E-B59C-FBC94D20191B}"/>
            </a:ext>
          </a:extLst>
        </xdr:cNvPr>
        <xdr:cNvSpPr txBox="1">
          <a:spLocks noChangeArrowheads="1"/>
        </xdr:cNvSpPr>
      </xdr:nvSpPr>
      <xdr:spPr bwMode="auto">
        <a:xfrm>
          <a:off x="2162175" y="5248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36</xdr:col>
      <xdr:colOff>0</xdr:colOff>
      <xdr:row>24</xdr:row>
      <xdr:rowOff>0</xdr:rowOff>
    </xdr:from>
    <xdr:to>
      <xdr:col>36</xdr:col>
      <xdr:colOff>0</xdr:colOff>
      <xdr:row>24</xdr:row>
      <xdr:rowOff>47625</xdr:rowOff>
    </xdr:to>
    <xdr:sp macro="" textlink="">
      <xdr:nvSpPr>
        <xdr:cNvPr id="17" name="Line 213">
          <a:extLst>
            <a:ext uri="{FF2B5EF4-FFF2-40B4-BE49-F238E27FC236}">
              <a16:creationId xmlns:a16="http://schemas.microsoft.com/office/drawing/2014/main" id="{6271A4C5-65A5-46D1-A414-D5961C5CC7A8}"/>
            </a:ext>
          </a:extLst>
        </xdr:cNvPr>
        <xdr:cNvSpPr>
          <a:spLocks noChangeShapeType="1"/>
        </xdr:cNvSpPr>
      </xdr:nvSpPr>
      <xdr:spPr bwMode="auto">
        <a:xfrm>
          <a:off x="2209800" y="5219700"/>
          <a:ext cx="0" cy="476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18" name="Line 214">
          <a:extLst>
            <a:ext uri="{FF2B5EF4-FFF2-40B4-BE49-F238E27FC236}">
              <a16:creationId xmlns:a16="http://schemas.microsoft.com/office/drawing/2014/main" id="{0918911F-3AC2-4341-8760-B121D49406A8}"/>
            </a:ext>
          </a:extLst>
        </xdr:cNvPr>
        <xdr:cNvSpPr>
          <a:spLocks noChangeShapeType="1"/>
        </xdr:cNvSpPr>
      </xdr:nvSpPr>
      <xdr:spPr bwMode="auto">
        <a:xfrm flipV="1">
          <a:off x="2209800" y="5362575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24</xdr:row>
      <xdr:rowOff>28575</xdr:rowOff>
    </xdr:from>
    <xdr:to>
      <xdr:col>38</xdr:col>
      <xdr:colOff>9525</xdr:colOff>
      <xdr:row>24</xdr:row>
      <xdr:rowOff>142875</xdr:rowOff>
    </xdr:to>
    <xdr:sp macro="" textlink="">
      <xdr:nvSpPr>
        <xdr:cNvPr id="19" name="Text Box 215">
          <a:extLst>
            <a:ext uri="{FF2B5EF4-FFF2-40B4-BE49-F238E27FC236}">
              <a16:creationId xmlns:a16="http://schemas.microsoft.com/office/drawing/2014/main" id="{67D0CB7E-54E2-456C-B083-DCBF1EA68E78}"/>
            </a:ext>
          </a:extLst>
        </xdr:cNvPr>
        <xdr:cNvSpPr txBox="1">
          <a:spLocks noChangeArrowheads="1"/>
        </xdr:cNvSpPr>
      </xdr:nvSpPr>
      <xdr:spPr bwMode="auto">
        <a:xfrm>
          <a:off x="2152650" y="5248275"/>
          <a:ext cx="1809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0</xdr:colOff>
      <xdr:row>24</xdr:row>
      <xdr:rowOff>9525</xdr:rowOff>
    </xdr:from>
    <xdr:to>
      <xdr:col>36</xdr:col>
      <xdr:colOff>0</xdr:colOff>
      <xdr:row>24</xdr:row>
      <xdr:rowOff>47625</xdr:rowOff>
    </xdr:to>
    <xdr:sp macro="" textlink="">
      <xdr:nvSpPr>
        <xdr:cNvPr id="20" name="Line 216">
          <a:extLst>
            <a:ext uri="{FF2B5EF4-FFF2-40B4-BE49-F238E27FC236}">
              <a16:creationId xmlns:a16="http://schemas.microsoft.com/office/drawing/2014/main" id="{6C060BF4-721B-4F6C-AE5E-4DB66156A995}"/>
            </a:ext>
          </a:extLst>
        </xdr:cNvPr>
        <xdr:cNvSpPr>
          <a:spLocks noChangeShapeType="1"/>
        </xdr:cNvSpPr>
      </xdr:nvSpPr>
      <xdr:spPr bwMode="auto">
        <a:xfrm>
          <a:off x="2209800" y="5229225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24</xdr:row>
      <xdr:rowOff>142875</xdr:rowOff>
    </xdr:from>
    <xdr:to>
      <xdr:col>36</xdr:col>
      <xdr:colOff>0</xdr:colOff>
      <xdr:row>25</xdr:row>
      <xdr:rowOff>0</xdr:rowOff>
    </xdr:to>
    <xdr:sp macro="" textlink="">
      <xdr:nvSpPr>
        <xdr:cNvPr id="21" name="Line 217">
          <a:extLst>
            <a:ext uri="{FF2B5EF4-FFF2-40B4-BE49-F238E27FC236}">
              <a16:creationId xmlns:a16="http://schemas.microsoft.com/office/drawing/2014/main" id="{8DA38861-A901-4D4B-877F-A5C0354DFCF2}"/>
            </a:ext>
          </a:extLst>
        </xdr:cNvPr>
        <xdr:cNvSpPr>
          <a:spLocks noChangeShapeType="1"/>
        </xdr:cNvSpPr>
      </xdr:nvSpPr>
      <xdr:spPr bwMode="auto">
        <a:xfrm flipV="1">
          <a:off x="2209800" y="5362575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28575</xdr:rowOff>
    </xdr:from>
    <xdr:to>
      <xdr:col>5</xdr:col>
      <xdr:colOff>28575</xdr:colOff>
      <xdr:row>27</xdr:row>
      <xdr:rowOff>142875</xdr:rowOff>
    </xdr:to>
    <xdr:sp macro="" textlink="">
      <xdr:nvSpPr>
        <xdr:cNvPr id="22" name="Text Box 227">
          <a:extLst>
            <a:ext uri="{FF2B5EF4-FFF2-40B4-BE49-F238E27FC236}">
              <a16:creationId xmlns:a16="http://schemas.microsoft.com/office/drawing/2014/main" id="{8BF799F5-4862-4AFA-83D5-E4C339B99B4D}"/>
            </a:ext>
          </a:extLst>
        </xdr:cNvPr>
        <xdr:cNvSpPr txBox="1">
          <a:spLocks noChangeArrowheads="1"/>
        </xdr:cNvSpPr>
      </xdr:nvSpPr>
      <xdr:spPr bwMode="auto">
        <a:xfrm>
          <a:off x="323850" y="58293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38100</xdr:rowOff>
    </xdr:to>
    <xdr:sp macro="" textlink="">
      <xdr:nvSpPr>
        <xdr:cNvPr id="23" name="Line 228">
          <a:extLst>
            <a:ext uri="{FF2B5EF4-FFF2-40B4-BE49-F238E27FC236}">
              <a16:creationId xmlns:a16="http://schemas.microsoft.com/office/drawing/2014/main" id="{1C95A692-6CFF-466A-BF60-F7EE6AAEB1D4}"/>
            </a:ext>
          </a:extLst>
        </xdr:cNvPr>
        <xdr:cNvSpPr>
          <a:spLocks noChangeShapeType="1"/>
        </xdr:cNvSpPr>
      </xdr:nvSpPr>
      <xdr:spPr bwMode="auto">
        <a:xfrm>
          <a:off x="381000" y="5800725"/>
          <a:ext cx="0" cy="3810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133350</xdr:rowOff>
    </xdr:from>
    <xdr:to>
      <xdr:col>4</xdr:col>
      <xdr:colOff>0</xdr:colOff>
      <xdr:row>27</xdr:row>
      <xdr:rowOff>190500</xdr:rowOff>
    </xdr:to>
    <xdr:sp macro="" textlink="">
      <xdr:nvSpPr>
        <xdr:cNvPr id="24" name="Line 229">
          <a:extLst>
            <a:ext uri="{FF2B5EF4-FFF2-40B4-BE49-F238E27FC236}">
              <a16:creationId xmlns:a16="http://schemas.microsoft.com/office/drawing/2014/main" id="{7349EB3A-1742-41AB-AD9F-A476463DEA20}"/>
            </a:ext>
          </a:extLst>
        </xdr:cNvPr>
        <xdr:cNvSpPr>
          <a:spLocks noChangeShapeType="1"/>
        </xdr:cNvSpPr>
      </xdr:nvSpPr>
      <xdr:spPr bwMode="auto">
        <a:xfrm flipV="1">
          <a:off x="381000" y="5934075"/>
          <a:ext cx="0" cy="5715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142875</xdr:rowOff>
    </xdr:from>
    <xdr:to>
      <xdr:col>4</xdr:col>
      <xdr:colOff>0</xdr:colOff>
      <xdr:row>27</xdr:row>
      <xdr:rowOff>190500</xdr:rowOff>
    </xdr:to>
    <xdr:sp macro="" textlink="">
      <xdr:nvSpPr>
        <xdr:cNvPr id="25" name="Line 230">
          <a:extLst>
            <a:ext uri="{FF2B5EF4-FFF2-40B4-BE49-F238E27FC236}">
              <a16:creationId xmlns:a16="http://schemas.microsoft.com/office/drawing/2014/main" id="{12FF0CC9-444F-4572-841B-3CC694CBB77C}"/>
            </a:ext>
          </a:extLst>
        </xdr:cNvPr>
        <xdr:cNvSpPr>
          <a:spLocks noChangeShapeType="1"/>
        </xdr:cNvSpPr>
      </xdr:nvSpPr>
      <xdr:spPr bwMode="auto">
        <a:xfrm flipV="1">
          <a:off x="381000" y="5943600"/>
          <a:ext cx="0" cy="47625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161925</xdr:rowOff>
    </xdr:from>
    <xdr:to>
      <xdr:col>4</xdr:col>
      <xdr:colOff>0</xdr:colOff>
      <xdr:row>28</xdr:row>
      <xdr:rowOff>0</xdr:rowOff>
    </xdr:to>
    <xdr:sp macro="" textlink="">
      <xdr:nvSpPr>
        <xdr:cNvPr id="26" name="Line 231">
          <a:extLst>
            <a:ext uri="{FF2B5EF4-FFF2-40B4-BE49-F238E27FC236}">
              <a16:creationId xmlns:a16="http://schemas.microsoft.com/office/drawing/2014/main" id="{ACA5B12D-4104-40DD-A77F-9D585E7888C2}"/>
            </a:ext>
          </a:extLst>
        </xdr:cNvPr>
        <xdr:cNvSpPr>
          <a:spLocks noChangeShapeType="1"/>
        </xdr:cNvSpPr>
      </xdr:nvSpPr>
      <xdr:spPr bwMode="auto">
        <a:xfrm flipV="1">
          <a:off x="381000" y="5962650"/>
          <a:ext cx="0" cy="76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28575</xdr:rowOff>
    </xdr:from>
    <xdr:to>
      <xdr:col>5</xdr:col>
      <xdr:colOff>28575</xdr:colOff>
      <xdr:row>27</xdr:row>
      <xdr:rowOff>142875</xdr:rowOff>
    </xdr:to>
    <xdr:sp macro="" textlink="">
      <xdr:nvSpPr>
        <xdr:cNvPr id="27" name="Text Box 233">
          <a:extLst>
            <a:ext uri="{FF2B5EF4-FFF2-40B4-BE49-F238E27FC236}">
              <a16:creationId xmlns:a16="http://schemas.microsoft.com/office/drawing/2014/main" id="{21803D53-C3F4-4876-A898-3D3485AECA5A}"/>
            </a:ext>
          </a:extLst>
        </xdr:cNvPr>
        <xdr:cNvSpPr txBox="1">
          <a:spLocks noChangeArrowheads="1"/>
        </xdr:cNvSpPr>
      </xdr:nvSpPr>
      <xdr:spPr bwMode="auto">
        <a:xfrm>
          <a:off x="323850" y="58293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4</xdr:col>
      <xdr:colOff>0</xdr:colOff>
      <xdr:row>27</xdr:row>
      <xdr:rowOff>9525</xdr:rowOff>
    </xdr:from>
    <xdr:to>
      <xdr:col>4</xdr:col>
      <xdr:colOff>0</xdr:colOff>
      <xdr:row>27</xdr:row>
      <xdr:rowOff>47625</xdr:rowOff>
    </xdr:to>
    <xdr:sp macro="" textlink="">
      <xdr:nvSpPr>
        <xdr:cNvPr id="28" name="Line 234">
          <a:extLst>
            <a:ext uri="{FF2B5EF4-FFF2-40B4-BE49-F238E27FC236}">
              <a16:creationId xmlns:a16="http://schemas.microsoft.com/office/drawing/2014/main" id="{38944805-850F-4A77-9D36-D3171E12FB9B}"/>
            </a:ext>
          </a:extLst>
        </xdr:cNvPr>
        <xdr:cNvSpPr>
          <a:spLocks noChangeShapeType="1"/>
        </xdr:cNvSpPr>
      </xdr:nvSpPr>
      <xdr:spPr bwMode="auto">
        <a:xfrm>
          <a:off x="381000" y="581025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142875</xdr:rowOff>
    </xdr:from>
    <xdr:to>
      <xdr:col>4</xdr:col>
      <xdr:colOff>0</xdr:colOff>
      <xdr:row>28</xdr:row>
      <xdr:rowOff>0</xdr:rowOff>
    </xdr:to>
    <xdr:sp macro="" textlink="">
      <xdr:nvSpPr>
        <xdr:cNvPr id="29" name="Line 235">
          <a:extLst>
            <a:ext uri="{FF2B5EF4-FFF2-40B4-BE49-F238E27FC236}">
              <a16:creationId xmlns:a16="http://schemas.microsoft.com/office/drawing/2014/main" id="{D28B13C4-1A18-4DE9-A8C0-D0A55C7FF2EE}"/>
            </a:ext>
          </a:extLst>
        </xdr:cNvPr>
        <xdr:cNvSpPr>
          <a:spLocks noChangeShapeType="1"/>
        </xdr:cNvSpPr>
      </xdr:nvSpPr>
      <xdr:spPr bwMode="auto">
        <a:xfrm flipV="1">
          <a:off x="381000" y="5943600"/>
          <a:ext cx="0" cy="952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116</xdr:col>
      <xdr:colOff>0</xdr:colOff>
      <xdr:row>42</xdr:row>
      <xdr:rowOff>0</xdr:rowOff>
    </xdr:from>
    <xdr:to>
      <xdr:col>116</xdr:col>
      <xdr:colOff>0</xdr:colOff>
      <xdr:row>42</xdr:row>
      <xdr:rowOff>0</xdr:rowOff>
    </xdr:to>
    <xdr:sp macro="" textlink="">
      <xdr:nvSpPr>
        <xdr:cNvPr id="30" name="Line 259">
          <a:extLst>
            <a:ext uri="{FF2B5EF4-FFF2-40B4-BE49-F238E27FC236}">
              <a16:creationId xmlns:a16="http://schemas.microsoft.com/office/drawing/2014/main" id="{BD0DD1C8-21DE-4163-B1F3-7DCE6A240AA1}"/>
            </a:ext>
          </a:extLst>
        </xdr:cNvPr>
        <xdr:cNvSpPr>
          <a:spLocks noChangeShapeType="1"/>
        </xdr:cNvSpPr>
      </xdr:nvSpPr>
      <xdr:spPr bwMode="auto">
        <a:xfrm>
          <a:off x="6781800" y="8543925"/>
          <a:ext cx="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115</xdr:col>
      <xdr:colOff>38100</xdr:colOff>
      <xdr:row>42</xdr:row>
      <xdr:rowOff>0</xdr:rowOff>
    </xdr:from>
    <xdr:to>
      <xdr:col>115</xdr:col>
      <xdr:colOff>38100</xdr:colOff>
      <xdr:row>42</xdr:row>
      <xdr:rowOff>0</xdr:rowOff>
    </xdr:to>
    <xdr:sp macro="" textlink="">
      <xdr:nvSpPr>
        <xdr:cNvPr id="31" name="Line 260">
          <a:extLst>
            <a:ext uri="{FF2B5EF4-FFF2-40B4-BE49-F238E27FC236}">
              <a16:creationId xmlns:a16="http://schemas.microsoft.com/office/drawing/2014/main" id="{E550439F-6D32-4780-BA56-63F49543C145}"/>
            </a:ext>
          </a:extLst>
        </xdr:cNvPr>
        <xdr:cNvSpPr>
          <a:spLocks noChangeShapeType="1"/>
        </xdr:cNvSpPr>
      </xdr:nvSpPr>
      <xdr:spPr bwMode="auto">
        <a:xfrm>
          <a:off x="6762750" y="8543925"/>
          <a:ext cx="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114</xdr:col>
      <xdr:colOff>7143</xdr:colOff>
      <xdr:row>42</xdr:row>
      <xdr:rowOff>10716</xdr:rowOff>
    </xdr:from>
    <xdr:to>
      <xdr:col>117</xdr:col>
      <xdr:colOff>8550</xdr:colOff>
      <xdr:row>42</xdr:row>
      <xdr:rowOff>154716</xdr:rowOff>
    </xdr:to>
    <xdr:sp macro="" textlink="">
      <xdr:nvSpPr>
        <xdr:cNvPr id="32" name="Text Box 261">
          <a:extLst>
            <a:ext uri="{FF2B5EF4-FFF2-40B4-BE49-F238E27FC236}">
              <a16:creationId xmlns:a16="http://schemas.microsoft.com/office/drawing/2014/main" id="{B02DBA51-9807-4919-9DBA-58AEFE24A13E}"/>
            </a:ext>
          </a:extLst>
        </xdr:cNvPr>
        <xdr:cNvSpPr txBox="1">
          <a:spLocks noChangeArrowheads="1"/>
        </xdr:cNvSpPr>
      </xdr:nvSpPr>
      <xdr:spPr bwMode="auto">
        <a:xfrm>
          <a:off x="6674643" y="8554641"/>
          <a:ext cx="172857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*</a:t>
          </a:r>
        </a:p>
      </xdr:txBody>
    </xdr:sp>
    <xdr:clientData/>
  </xdr:twoCellAnchor>
  <xdr:twoCellAnchor>
    <xdr:from>
      <xdr:col>115</xdr:col>
      <xdr:colOff>0</xdr:colOff>
      <xdr:row>42</xdr:row>
      <xdr:rowOff>9525</xdr:rowOff>
    </xdr:from>
    <xdr:to>
      <xdr:col>115</xdr:col>
      <xdr:colOff>0</xdr:colOff>
      <xdr:row>42</xdr:row>
      <xdr:rowOff>47625</xdr:rowOff>
    </xdr:to>
    <xdr:sp macro="" textlink="">
      <xdr:nvSpPr>
        <xdr:cNvPr id="33" name="Line 262">
          <a:extLst>
            <a:ext uri="{FF2B5EF4-FFF2-40B4-BE49-F238E27FC236}">
              <a16:creationId xmlns:a16="http://schemas.microsoft.com/office/drawing/2014/main" id="{85A2B9E3-AAB3-4AD1-AE82-2BFCBC67E9A6}"/>
            </a:ext>
          </a:extLst>
        </xdr:cNvPr>
        <xdr:cNvSpPr>
          <a:spLocks noChangeShapeType="1"/>
        </xdr:cNvSpPr>
      </xdr:nvSpPr>
      <xdr:spPr bwMode="auto">
        <a:xfrm>
          <a:off x="6724650" y="8553450"/>
          <a:ext cx="0" cy="381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0</xdr:colOff>
      <xdr:row>42</xdr:row>
      <xdr:rowOff>142875</xdr:rowOff>
    </xdr:from>
    <xdr:to>
      <xdr:col>115</xdr:col>
      <xdr:colOff>0</xdr:colOff>
      <xdr:row>43</xdr:row>
      <xdr:rowOff>0</xdr:rowOff>
    </xdr:to>
    <xdr:sp macro="" textlink="">
      <xdr:nvSpPr>
        <xdr:cNvPr id="34" name="Line 263">
          <a:extLst>
            <a:ext uri="{FF2B5EF4-FFF2-40B4-BE49-F238E27FC236}">
              <a16:creationId xmlns:a16="http://schemas.microsoft.com/office/drawing/2014/main" id="{F54CD3F4-18D5-46E0-933B-649B974B78D3}"/>
            </a:ext>
          </a:extLst>
        </xdr:cNvPr>
        <xdr:cNvSpPr>
          <a:spLocks noChangeShapeType="1"/>
        </xdr:cNvSpPr>
      </xdr:nvSpPr>
      <xdr:spPr bwMode="auto">
        <a:xfrm flipV="1">
          <a:off x="6724650" y="8686800"/>
          <a:ext cx="0" cy="190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120</xdr:col>
      <xdr:colOff>28575</xdr:colOff>
      <xdr:row>1</xdr:row>
      <xdr:rowOff>3809</xdr:rowOff>
    </xdr:from>
    <xdr:to>
      <xdr:col>164</xdr:col>
      <xdr:colOff>466095</xdr:colOff>
      <xdr:row>8</xdr:row>
      <xdr:rowOff>153149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7D884F7C-7ED2-4FC3-AAA9-7B5FC852FAF3}"/>
            </a:ext>
          </a:extLst>
        </xdr:cNvPr>
        <xdr:cNvSpPr/>
      </xdr:nvSpPr>
      <xdr:spPr bwMode="auto">
        <a:xfrm>
          <a:off x="6558915" y="171449"/>
          <a:ext cx="5040000" cy="159714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175" cap="rnd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以下の</a:t>
          </a:r>
          <a:r>
            <a: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全てに</a:t>
          </a:r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該当する方は、こちらの書類もご提出ください。</a:t>
          </a:r>
          <a:endParaRPr kumimoji="1" lang="en-US" altLang="ja-JP" sz="14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①宅建士証の有効期限が切れて</a:t>
          </a:r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いない</a:t>
          </a:r>
          <a:endParaRPr kumimoji="1" lang="en-US" altLang="ja-JP" sz="14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②住所を変更されている</a:t>
          </a:r>
          <a:endParaRPr kumimoji="1" lang="en-US" altLang="ja-JP" sz="14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③氏名は変更されて</a:t>
          </a:r>
          <a:r>
            <a:rPr kumimoji="1" lang="ja-JP" altLang="en-US" sz="140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いない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8</xdr:row>
      <xdr:rowOff>28575</xdr:rowOff>
    </xdr:from>
    <xdr:to>
      <xdr:col>9</xdr:col>
      <xdr:colOff>259725</xdr:colOff>
      <xdr:row>11</xdr:row>
      <xdr:rowOff>237600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4D3501-9E72-4872-8A0E-8969C5468136}"/>
            </a:ext>
          </a:extLst>
        </xdr:cNvPr>
        <xdr:cNvSpPr/>
      </xdr:nvSpPr>
      <xdr:spPr>
        <a:xfrm>
          <a:off x="3609975" y="3048000"/>
          <a:ext cx="936000" cy="1152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貼付欄</a:t>
          </a:r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endParaRPr kumimoji="1" lang="en-US" altLang="ja-JP" sz="105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ctr"/>
          <a:r>
            <a:rPr kumimoji="1" lang="ja-JP" altLang="en-US" sz="105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カラー写真</a:t>
          </a:r>
          <a:endParaRPr kumimoji="1" lang="en-US" altLang="ja-JP" sz="1050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  <xdr:twoCellAnchor>
    <xdr:from>
      <xdr:col>8</xdr:col>
      <xdr:colOff>390526</xdr:colOff>
      <xdr:row>8</xdr:row>
      <xdr:rowOff>28575</xdr:rowOff>
    </xdr:from>
    <xdr:to>
      <xdr:col>10</xdr:col>
      <xdr:colOff>145276</xdr:colOff>
      <xdr:row>11</xdr:row>
      <xdr:rowOff>237600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43EE5A2-4A32-4490-A15D-75C01551CE5F}"/>
            </a:ext>
          </a:extLst>
        </xdr:cNvPr>
        <xdr:cNvSpPr/>
      </xdr:nvSpPr>
      <xdr:spPr>
        <a:xfrm>
          <a:off x="4248151" y="3048000"/>
          <a:ext cx="612000" cy="1152000"/>
        </a:xfrm>
        <a:prstGeom prst="arc">
          <a:avLst>
            <a:gd name="adj1" fmla="val 16631312"/>
            <a:gd name="adj2" fmla="val 4935489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9</xdr:row>
      <xdr:rowOff>76200</xdr:rowOff>
    </xdr:from>
    <xdr:to>
      <xdr:col>11</xdr:col>
      <xdr:colOff>377100</xdr:colOff>
      <xdr:row>10</xdr:row>
      <xdr:rowOff>121875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47FA346-8A61-4A60-A5A3-BF69DBC86A47}"/>
            </a:ext>
          </a:extLst>
        </xdr:cNvPr>
        <xdr:cNvSpPr/>
      </xdr:nvSpPr>
      <xdr:spPr>
        <a:xfrm>
          <a:off x="4800600" y="3409950"/>
          <a:ext cx="720000" cy="360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３ｃｍ</a:t>
          </a:r>
        </a:p>
      </xdr:txBody>
    </xdr:sp>
    <xdr:clientData/>
  </xdr:twoCellAnchor>
  <xdr:twoCellAnchor>
    <xdr:from>
      <xdr:col>7</xdr:col>
      <xdr:colOff>180975</xdr:colOff>
      <xdr:row>7</xdr:row>
      <xdr:rowOff>85725</xdr:rowOff>
    </xdr:from>
    <xdr:to>
      <xdr:col>9</xdr:col>
      <xdr:colOff>259725</xdr:colOff>
      <xdr:row>8</xdr:row>
      <xdr:rowOff>311400</xdr:rowOff>
    </xdr:to>
    <xdr:sp macro="" textlink="">
      <xdr:nvSpPr>
        <xdr:cNvPr id="5" name="円弧 4">
          <a:extLst>
            <a:ext uri="{FF2B5EF4-FFF2-40B4-BE49-F238E27FC236}">
              <a16:creationId xmlns:a16="http://schemas.microsoft.com/office/drawing/2014/main" id="{D654B9E1-D733-425E-A1A1-58A1F2D5F137}"/>
            </a:ext>
          </a:extLst>
        </xdr:cNvPr>
        <xdr:cNvSpPr/>
      </xdr:nvSpPr>
      <xdr:spPr>
        <a:xfrm>
          <a:off x="3609975" y="2790825"/>
          <a:ext cx="936000" cy="540000"/>
        </a:xfrm>
        <a:prstGeom prst="arc">
          <a:avLst>
            <a:gd name="adj1" fmla="val 11216971"/>
            <a:gd name="adj2" fmla="val 21235796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85725</xdr:colOff>
      <xdr:row>6</xdr:row>
      <xdr:rowOff>76200</xdr:rowOff>
    </xdr:from>
    <xdr:to>
      <xdr:col>9</xdr:col>
      <xdr:colOff>308475</xdr:colOff>
      <xdr:row>7</xdr:row>
      <xdr:rowOff>121875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BE511AE-EE2B-4773-8625-2357EB089DFF}"/>
            </a:ext>
          </a:extLst>
        </xdr:cNvPr>
        <xdr:cNvSpPr/>
      </xdr:nvSpPr>
      <xdr:spPr>
        <a:xfrm>
          <a:off x="3514725" y="2466975"/>
          <a:ext cx="1080000" cy="3600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２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.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４ｃｍ</a:t>
          </a:r>
        </a:p>
      </xdr:txBody>
    </xdr:sp>
    <xdr:clientData/>
  </xdr:twoCellAnchor>
  <xdr:twoCellAnchor>
    <xdr:from>
      <xdr:col>17</xdr:col>
      <xdr:colOff>32385</xdr:colOff>
      <xdr:row>1</xdr:row>
      <xdr:rowOff>9525</xdr:rowOff>
    </xdr:from>
    <xdr:to>
      <xdr:col>27</xdr:col>
      <xdr:colOff>286185</xdr:colOff>
      <xdr:row>3</xdr:row>
      <xdr:rowOff>270375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82843FD-6EE3-41BB-B70E-B872B59F0CBA}"/>
            </a:ext>
          </a:extLst>
        </xdr:cNvPr>
        <xdr:cNvSpPr/>
      </xdr:nvSpPr>
      <xdr:spPr bwMode="auto">
        <a:xfrm>
          <a:off x="6638925" y="321945"/>
          <a:ext cx="4140000" cy="1083810"/>
        </a:xfrm>
        <a:prstGeom prst="rect">
          <a:avLst/>
        </a:prstGeom>
        <a:solidFill>
          <a:srgbClr val="FFC000">
            <a:lumMod val="60000"/>
            <a:lumOff val="40000"/>
          </a:srgbClr>
        </a:solidFill>
        <a:ln w="3175" cap="rnd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氏名変更による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書換え交付をご申請される方は、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写真を貼付の上、こちらの書類もご提出ください。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A8098E-3CD6-46A7-86DB-42F1891D9665}" name="宛名ラベル" displayName="宛名ラベル" ref="B3:J6" totalsRowShown="0" headerRowDxfId="547" dataDxfId="545" headerRowBorderDxfId="546" tableBorderDxfId="544" totalsRowBorderDxfId="543">
  <autoFilter ref="B3:J6" xr:uid="{8D8B3FD4-84A7-4CEB-8F69-EE4DBB437DA4}"/>
  <tableColumns count="9">
    <tableColumn id="1" xr3:uid="{D2B174E6-5DA6-433C-8177-99ADA660F830}" name="宛名ラベルの種類" dataDxfId="542"/>
    <tableColumn id="2" xr3:uid="{7327CF3D-2EA4-4C58-8C7C-2C313C8AB926}" name="宛先" dataDxfId="541"/>
    <tableColumn id="3" xr3:uid="{BFADCC2F-655D-469F-989F-1C100EE69959}" name="郵送種別" dataDxfId="540"/>
    <tableColumn id="5" xr3:uid="{A6177325-F6C3-4EB3-AE9D-86EED4BD02F0}" name="項目１" dataDxfId="539"/>
    <tableColumn id="6" xr3:uid="{91FF0CE9-DF5D-461E-B4D5-7DEC7DC2EF2D}" name="項目２" dataDxfId="538"/>
    <tableColumn id="7" xr3:uid="{41391030-6863-44F3-90F1-79501289282B}" name="項目３" dataDxfId="537"/>
    <tableColumn id="8" xr3:uid="{D6A48D93-5CD8-443D-A31B-C23D576A0750}" name="項目４" dataDxfId="536"/>
    <tableColumn id="9" xr3:uid="{67C01ECC-08A2-4773-AB05-F0361F733F8F}" name="項目５" dataDxfId="535"/>
    <tableColumn id="10" xr3:uid="{1C6CF9FF-0599-45D5-93CF-8C1A69858C77}" name="項目６" dataDxfId="53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3701052-72E3-4F2F-8276-D9F575B0D470}" name="変更後の漢字氏名" displayName="変更後の漢字氏名" ref="B27:Y28" totalsRowShown="0" headerRowDxfId="431" tableBorderDxfId="430">
  <autoFilter ref="B27:Y28" xr:uid="{5DD37255-D87A-4A7E-9465-621F1ED505EA}"/>
  <tableColumns count="24">
    <tableColumn id="1" xr3:uid="{076E1522-9EB7-45AA-BD41-94DFD54FBDB4}" name="No." dataDxfId="429"/>
    <tableColumn id="2" xr3:uid="{2E3D9F0A-2778-4679-B746-A2EEC5E3CE00}" name="項目" dataDxfId="428"/>
    <tableColumn id="3" xr3:uid="{C6E54BB3-4B81-459E-91ED-90416F09030F}" name="入力内容" dataDxfId="427">
      <calculatedColumnFormula>IF(VLOOKUP(B28,氏名,3,FALSE)="","",VLOOKUP(B28,氏名,3,FALSE))</calculatedColumnFormula>
    </tableColumn>
    <tableColumn id="4" xr3:uid="{E6CB20BD-ED10-473C-B766-323E6552F4BE}" name="入力変換" dataDxfId="426">
      <calculatedColumnFormula>DBCS(D28)</calculatedColumnFormula>
    </tableColumn>
    <tableColumn id="5" xr3:uid="{5A24D725-ECCC-43F0-800C-F5555920F6E3}" name="１文字目" dataDxfId="425">
      <calculatedColumnFormula>MID(E28,1,1)</calculatedColumnFormula>
    </tableColumn>
    <tableColumn id="6" xr3:uid="{3B0694EE-7540-4C19-895D-9925FE3E3EAF}" name="２文字目" dataDxfId="424">
      <calculatedColumnFormula>MID(E28,2,1)</calculatedColumnFormula>
    </tableColumn>
    <tableColumn id="7" xr3:uid="{BF5FB5BB-01CF-4CFD-808C-CF05142C8DC9}" name="３文字目" dataDxfId="423">
      <calculatedColumnFormula>MID(E28,3,1)</calculatedColumnFormula>
    </tableColumn>
    <tableColumn id="8" xr3:uid="{42F72A8A-645E-41C8-B330-49C9E5F040D3}" name="４文字目" dataDxfId="422">
      <calculatedColumnFormula>MID(E28,4,1)</calculatedColumnFormula>
    </tableColumn>
    <tableColumn id="9" xr3:uid="{CFD9DF19-BBAC-4E99-9C4F-558B6BD64A48}" name="５文字目" dataDxfId="421">
      <calculatedColumnFormula>MID(E28,5,1)</calculatedColumnFormula>
    </tableColumn>
    <tableColumn id="10" xr3:uid="{15FEB3CF-7FFF-4B46-AB21-AC4283C32C5B}" name="６文字目" dataDxfId="420">
      <calculatedColumnFormula>MID(E28,6,1)</calculatedColumnFormula>
    </tableColumn>
    <tableColumn id="11" xr3:uid="{1776AFE0-3E36-4149-8E74-E1CF7B8D5B5C}" name="７文字目" dataDxfId="419">
      <calculatedColumnFormula>MID(E28,7,1)</calculatedColumnFormula>
    </tableColumn>
    <tableColumn id="12" xr3:uid="{322C0EC1-786B-4292-9662-2C196EB91954}" name="８文字目" dataDxfId="418">
      <calculatedColumnFormula>MID(E28,8,1)</calculatedColumnFormula>
    </tableColumn>
    <tableColumn id="13" xr3:uid="{27D07275-DAD0-4EB3-BD38-1FC17AD6605E}" name="９文字目" dataDxfId="417">
      <calculatedColumnFormula>MID(E28,9,1)</calculatedColumnFormula>
    </tableColumn>
    <tableColumn id="14" xr3:uid="{FA6B982D-618C-48DB-A887-3DA79B8E2DDF}" name="10文字目" dataDxfId="416">
      <calculatedColumnFormula>MID(E28,10,1)</calculatedColumnFormula>
    </tableColumn>
    <tableColumn id="15" xr3:uid="{B37843D0-794D-4B5B-86B3-DC86D79B684B}" name="11文字目" dataDxfId="415">
      <calculatedColumnFormula>MID(E28,11,1)</calculatedColumnFormula>
    </tableColumn>
    <tableColumn id="16" xr3:uid="{AA362DA2-3373-42B9-B6CA-E786E9DF138B}" name="12文字目" dataDxfId="414">
      <calculatedColumnFormula>MID(E28,12,1)</calculatedColumnFormula>
    </tableColumn>
    <tableColumn id="17" xr3:uid="{9C6DF753-E751-471A-89B8-E69296095FB0}" name="13文字目" dataDxfId="413">
      <calculatedColumnFormula>MID(E28,13,1)</calculatedColumnFormula>
    </tableColumn>
    <tableColumn id="18" xr3:uid="{17CF8229-52E1-4F59-A8DF-330D304A3BE0}" name="14文字目" dataDxfId="412">
      <calculatedColumnFormula>MID(E28,14,1)</calculatedColumnFormula>
    </tableColumn>
    <tableColumn id="19" xr3:uid="{32130EF3-F9E1-4F03-8EFE-20C6D32C56BC}" name="15文字目" dataDxfId="411">
      <calculatedColumnFormula>MID(E28,15,1)</calculatedColumnFormula>
    </tableColumn>
    <tableColumn id="20" xr3:uid="{F275F995-AC32-420E-8FF5-72023637AA86}" name="16文字目" dataDxfId="410">
      <calculatedColumnFormula>MID(E28,16,1)</calculatedColumnFormula>
    </tableColumn>
    <tableColumn id="21" xr3:uid="{947BF10E-44AB-4076-8A2A-8E4E6A452155}" name="17文字目" dataDxfId="409">
      <calculatedColumnFormula>MID(E28,17,1)</calculatedColumnFormula>
    </tableColumn>
    <tableColumn id="22" xr3:uid="{9248F253-BCDE-40DC-9D85-8904DC762CEC}" name="18文字目" dataDxfId="408">
      <calculatedColumnFormula>MID(E28,18,1)</calculatedColumnFormula>
    </tableColumn>
    <tableColumn id="23" xr3:uid="{098E7E14-44BB-4D06-8FFB-54E84D0E49CE}" name="19文字目" dataDxfId="407">
      <calculatedColumnFormula>MID(E28,19,1)</calculatedColumnFormula>
    </tableColumn>
    <tableColumn id="24" xr3:uid="{36C3FC04-B0DF-4E70-B4AC-1C59B1C4E815}" name="20文字目" dataDxfId="406">
      <calculatedColumnFormula>MID(E28,20,1)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D30F79A-82D2-4E74-81B8-A85450DDB41E}" name="住所の変更年月日" displayName="住所の変更年月日" ref="B30:L31" totalsRowShown="0" headerRowDxfId="405" dataDxfId="404" tableBorderDxfId="403">
  <autoFilter ref="B30:L31" xr:uid="{E4F69FDA-E900-43C1-8236-056EAA5F17E8}"/>
  <tableColumns count="11">
    <tableColumn id="1" xr3:uid="{81727733-D1C2-47B2-BE24-62A1731D7BAC}" name="No." dataDxfId="402"/>
    <tableColumn id="2" xr3:uid="{7E6DDBA8-A198-478C-AC95-CCE7F454911B}" name="項目" dataDxfId="401"/>
    <tableColumn id="3" xr3:uid="{A306625A-B93C-4AB4-ACD5-501EB4F8D380}" name="入力内容" dataDxfId="400">
      <calculatedColumnFormula>VLOOKUP(B31,住所,3,FALSE)&amp;VLOOKUP(B31,住所,4,FALSE)&amp;VLOOKUP(B31,住所,5,FALSE)&amp;VLOOKUP(B31,住所,6,FALSE)&amp;VLOOKUP(B31,住所,7,FALSE)&amp;VLOOKUP(B31,住所,8,FALSE)&amp;VLOOKUP(B31,住所,9,FALSE)</calculatedColumnFormula>
    </tableColumn>
    <tableColumn id="4" xr3:uid="{1CEA048A-390B-4F2B-8D25-9DD61B8DCCA3}" name="入力変換" dataDxfId="399">
      <calculatedColumnFormula>IFERROR(DBCS(DATESTRING(D31)),"")</calculatedColumnFormula>
    </tableColumn>
    <tableColumn id="5" xr3:uid="{4B9A7A6C-1046-4B1C-843E-C400A5C7EACD}" name="和暦" dataDxfId="398">
      <calculatedColumnFormula>IFERROR(DBCS(VLOOKUP(MID(E31,1,2),和暦変換,2,FALSE)),"")</calculatedColumnFormula>
    </tableColumn>
    <tableColumn id="6" xr3:uid="{819E73B1-29B2-4113-8F2A-4CA04D7CAE12}" name="年２桁目" dataDxfId="397">
      <calculatedColumnFormula>MID(E31,3,1)</calculatedColumnFormula>
    </tableColumn>
    <tableColumn id="7" xr3:uid="{A0C5E89B-24B8-4892-8EFF-6751E669DF51}" name="年１桁目" dataDxfId="396">
      <calculatedColumnFormula>MID(E31,4,1)</calculatedColumnFormula>
    </tableColumn>
    <tableColumn id="8" xr3:uid="{C32010ED-74EA-4ED8-A6A1-601601041E80}" name="月２桁目" dataDxfId="395">
      <calculatedColumnFormula>MID(E31,6,1)</calculatedColumnFormula>
    </tableColumn>
    <tableColumn id="9" xr3:uid="{FA82ED93-BB2F-435A-883D-43214CBD7AEA}" name="月１桁目" dataDxfId="394">
      <calculatedColumnFormula>MID(E31,7,1)</calculatedColumnFormula>
    </tableColumn>
    <tableColumn id="10" xr3:uid="{E08675C7-189F-404E-8EA4-2500FC2A5BB6}" name="日２桁目" dataDxfId="393">
      <calculatedColumnFormula>MID(E31,9,1)</calculatedColumnFormula>
    </tableColumn>
    <tableColumn id="11" xr3:uid="{201143AD-2F08-4AFA-AFB0-C085E04EE82E}" name="日１桁目" dataDxfId="392">
      <calculatedColumnFormula>MID(E31,10,1)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AEC49BB-9BFF-496F-858B-579B5809D2E7}" name="郵便番号３桁" displayName="郵便番号３桁" ref="B36:H37" totalsRowShown="0" headerRowDxfId="391" tableBorderDxfId="390">
  <autoFilter ref="B36:H37" xr:uid="{9DC98B2E-6C2D-45C5-9886-E7613DA15646}"/>
  <tableColumns count="7">
    <tableColumn id="1" xr3:uid="{25901BC9-DCAC-4479-8DE4-004B7AB7F3FB}" name="No." dataDxfId="389"/>
    <tableColumn id="2" xr3:uid="{3B39E28F-F8FC-46D8-AB23-27C9D1B196CF}" name="項目" dataDxfId="388"/>
    <tableColumn id="3" xr3:uid="{62E3B234-6223-4642-8A6F-FA5163553D00}" name="入力内容" dataDxfId="387">
      <calculatedColumnFormula>IF(VLOOKUP(B37,住所,3,FALSE)="","",VLOOKUP(B37,住所,3,FALSE))</calculatedColumnFormula>
    </tableColumn>
    <tableColumn id="4" xr3:uid="{71154F33-BDC3-4C8A-B607-1FA92BFB084A}" name="入力変換" dataDxfId="386">
      <calculatedColumnFormula>DBCS(D37)</calculatedColumnFormula>
    </tableColumn>
    <tableColumn id="5" xr3:uid="{640A2908-4653-4C15-91E8-213351CEA2FF}" name="３桁目" dataDxfId="385">
      <calculatedColumnFormula>IF(AND(E31&lt;&gt;"",E34&lt;&gt;""),MID(E37,1,1),"")</calculatedColumnFormula>
    </tableColumn>
    <tableColumn id="6" xr3:uid="{8C5A5CB3-31B0-4394-9622-A7DC857993E9}" name="２桁目" dataDxfId="384">
      <calculatedColumnFormula>IF(AND(E31&lt;&gt;"",E34&lt;&gt;""),MID(E37,2,1),"")</calculatedColumnFormula>
    </tableColumn>
    <tableColumn id="7" xr3:uid="{878D8EF5-9737-4A4D-8B9F-5E14508A0C3E}" name="１桁目" dataDxfId="383">
      <calculatedColumnFormula>IF(AND(E31&lt;&gt;"",E34&lt;&gt;""),MID(E37,3,1),"")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61EB520-5B4E-4260-BDA5-A2EA762CCD93}" name="郵便番号４桁" displayName="郵便番号４桁" ref="B39:I40" totalsRowShown="0" headerRowDxfId="382" dataDxfId="380" headerRowBorderDxfId="381" tableBorderDxfId="379" totalsRowBorderDxfId="378">
  <autoFilter ref="B39:I40" xr:uid="{6E999358-FE6C-44E0-9AFF-E88633EC9689}"/>
  <tableColumns count="8">
    <tableColumn id="1" xr3:uid="{1440AB3A-7627-42D1-BF27-56C3AA52597A}" name="No." dataDxfId="377"/>
    <tableColumn id="2" xr3:uid="{BA87EF81-FA5B-40F4-B4AD-ED6C8AA3A3A3}" name="項目" dataDxfId="376"/>
    <tableColumn id="3" xr3:uid="{C913E465-AF54-49CC-AA30-593BB129E9E0}" name="入力内容" dataDxfId="375">
      <calculatedColumnFormula>IF(VLOOKUP(B40,住所,3,FALSE)="","",VLOOKUP(B40,住所,3,FALSE))</calculatedColumnFormula>
    </tableColumn>
    <tableColumn id="4" xr3:uid="{0AD542F7-96A3-4DC7-B6EC-9B6A38CC4298}" name="入力変換" dataDxfId="374">
      <calculatedColumnFormula>DBCS(D40)</calculatedColumnFormula>
    </tableColumn>
    <tableColumn id="5" xr3:uid="{857CD182-0621-4356-9488-B400A9ACFB09}" name="４桁目" dataDxfId="373">
      <calculatedColumnFormula>IF(AND(E31&lt;&gt;"",E34&lt;&gt;""),MID(E40,1,1),"")</calculatedColumnFormula>
    </tableColumn>
    <tableColumn id="6" xr3:uid="{66541282-B237-4C7E-A314-0F8190737964}" name="３桁目" dataDxfId="372">
      <calculatedColumnFormula>IF(AND(E31&lt;&gt;"",E34&lt;&gt;""),MID(E40,2,1),"")</calculatedColumnFormula>
    </tableColumn>
    <tableColumn id="7" xr3:uid="{215089ED-8FA2-488F-B7E7-4F8BA293356C}" name="２桁目" dataDxfId="371">
      <calculatedColumnFormula>IF(AND(E31&lt;&gt;"",E34&lt;&gt;""),MID(E40,3,1),"")</calculatedColumnFormula>
    </tableColumn>
    <tableColumn id="8" xr3:uid="{0020E02E-DACD-43C1-9A41-B4653858A7B0}" name="１桁目" dataDxfId="370">
      <calculatedColumnFormula>IF(AND(E31&lt;&gt;"",E34&lt;&gt;""),MID(E40,4,1),"")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D28BD5-66B6-4089-9C35-B7EEA34B1135}" name="変更前の住所" displayName="変更前の住所" ref="B33:E34" totalsRowShown="0" headerRowDxfId="369" headerRowBorderDxfId="368" tableBorderDxfId="367" totalsRowBorderDxfId="366">
  <autoFilter ref="B33:E34" xr:uid="{418939CB-F2D9-42E7-8D2B-4BA449A6AAC0}"/>
  <tableColumns count="4">
    <tableColumn id="1" xr3:uid="{9AC726B8-A0BB-450E-9BDB-191986A15FAB}" name="No." dataDxfId="365"/>
    <tableColumn id="2" xr3:uid="{D017CF35-D631-458F-9B96-856B3F46F357}" name="項目" dataDxfId="364"/>
    <tableColumn id="3" xr3:uid="{112F0CCE-664B-44F3-82DA-7703170A61E5}" name="入力内容" dataDxfId="363">
      <calculatedColumnFormula>IF(VLOOKUP(B34,住所,3,FALSE)="","",VLOOKUP(B34,住所,3,FALSE))</calculatedColumnFormula>
    </tableColumn>
    <tableColumn id="4" xr3:uid="{49EC151C-6092-4817-832B-1AFF437A6356}" name="入力変換" dataDxfId="362">
      <calculatedColumnFormula>DBCS(D34)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2E08CF0-5DB0-4298-AA2B-0E5BADD25B51}" name="住所市区町村コード" displayName="住所市区町村コード" ref="B42:J43" totalsRowShown="0" headerRowDxfId="361" dataDxfId="359" headerRowBorderDxfId="360" tableBorderDxfId="358" totalsRowBorderDxfId="357">
  <autoFilter ref="B42:J43" xr:uid="{FF07A411-8C03-42E6-B434-8E4CEF14B046}"/>
  <tableColumns count="9">
    <tableColumn id="1" xr3:uid="{FE3618F8-CBA5-4C5A-9D05-20A4C1BDCF99}" name="No." dataDxfId="356"/>
    <tableColumn id="2" xr3:uid="{2A5E3A7D-A2D4-4A28-9617-7FB24A61A1D1}" name="項目" dataDxfId="355"/>
    <tableColumn id="3" xr3:uid="{2EC167F4-9595-4568-B4B2-F536869904DB}" name="入力内容" dataDxfId="354">
      <calculatedColumnFormula>IF(VLOOKUP(B43,住所,3,FALSE)="","",VLOOKUP(B43,住所,3,FALSE))</calculatedColumnFormula>
    </tableColumn>
    <tableColumn id="4" xr3:uid="{14E51E8F-FAE7-489B-8B2E-CB6C19620789}" name="入力変換" dataDxfId="353">
      <calculatedColumnFormula>IFERROR(DBCS(VLOOKUP(D43,市区町村コード,3,FALSE)),"")</calculatedColumnFormula>
    </tableColumn>
    <tableColumn id="5" xr3:uid="{0A5C29C1-725C-46B2-A438-E464E1602371}" name="５桁目" dataDxfId="352">
      <calculatedColumnFormula>IF(AND(E31&lt;&gt;"",E34&lt;&gt;""),MID(E43,1,1),"")</calculatedColumnFormula>
    </tableColumn>
    <tableColumn id="6" xr3:uid="{7E71D49E-5F69-4B06-A3A1-69F5A222EE43}" name="４桁目" dataDxfId="351">
      <calculatedColumnFormula>IF(AND(E31&lt;&gt;"",E34&lt;&gt;""),MID(E43,2,1),"")</calculatedColumnFormula>
    </tableColumn>
    <tableColumn id="7" xr3:uid="{3AB3B64E-D3A0-415D-A7DB-2CA4E5F97B64}" name="３桁目" dataDxfId="350">
      <calculatedColumnFormula>IF(AND(E31&lt;&gt;"",E34&lt;&gt;""),MID(E43,3,1),"")</calculatedColumnFormula>
    </tableColumn>
    <tableColumn id="8" xr3:uid="{E80480B0-C07E-4D8E-B785-A3786AF77301}" name="２桁目" dataDxfId="349">
      <calculatedColumnFormula>IF(AND(E31&lt;&gt;"",E34&lt;&gt;""),MID(E43,4,1),"")</calculatedColumnFormula>
    </tableColumn>
    <tableColumn id="9" xr3:uid="{7D787317-81E7-425C-86A2-0881315DD653}" name="１桁目" dataDxfId="348">
      <calculatedColumnFormula>IF(AND(E31&lt;&gt;"",E34&lt;&gt;""),MID(E43,5,1),"")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9593B7B-C5B6-4467-AA65-3528DBAF1112}" name="変更後の住所市区町村" displayName="変更後の住所市区町村" ref="C45:E46" totalsRowShown="0" headerRowDxfId="347" dataDxfId="345" headerRowBorderDxfId="346" tableBorderDxfId="344" totalsRowBorderDxfId="343">
  <autoFilter ref="C45:E46" xr:uid="{EE0D9280-4F88-44A8-B6FC-54C5152A7E59}"/>
  <tableColumns count="3">
    <tableColumn id="1" xr3:uid="{3B27F9FA-FB93-47BE-A281-2EA80E4CF241}" name="変更後の住所の都道府県" dataDxfId="342">
      <calculatedColumnFormula>IFERROR(IF(AND(E31&lt;&gt;"",E34&lt;&gt;""),VLOOKUP(D43,市区町村コード,4,FALSE),""),"")</calculatedColumnFormula>
    </tableColumn>
    <tableColumn id="2" xr3:uid="{1E0276D0-4AA8-4450-BD44-E22A846D9E5F}" name="変更後の住所の市郡区" dataDxfId="341">
      <calculatedColumnFormula>IFERROR(IF(AND(E31&lt;&gt;"",E34&lt;&gt;""),VLOOKUP(D43,市区町村コード,5,FALSE),""),"")</calculatedColumnFormula>
    </tableColumn>
    <tableColumn id="3" xr3:uid="{7EC334B3-972E-4FAD-920E-34EE323C1FA9}" name="変更後の住所の区町村" dataDxfId="340">
      <calculatedColumnFormula>IFERROR(IF(AND(E31&lt;&gt;"",E34&lt;&gt;""),VLOOKUP(D43,市区町村コード,6,FALSE),""),"")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564B923-F904-4371-84CF-566A31334223}" name="市区町村以降の住所" displayName="市区町村以降の住所" ref="B48:AS49" totalsRowShown="0" headerRowDxfId="339" dataDxfId="337" headerRowBorderDxfId="338" tableBorderDxfId="336" totalsRowBorderDxfId="335">
  <autoFilter ref="B48:AS49" xr:uid="{A7865077-4D39-45F2-A3C7-DAC7EF294592}"/>
  <tableColumns count="44">
    <tableColumn id="1" xr3:uid="{2DACC26A-B58B-4CEF-9003-04511FE7A3C7}" name="No." dataDxfId="334"/>
    <tableColumn id="2" xr3:uid="{88B4133F-EEEA-4974-9423-C50AB6579CEA}" name="項目" dataDxfId="333"/>
    <tableColumn id="3" xr3:uid="{EDA7B56F-C231-44FB-ABE0-FE207D68FDD1}" name="入力内容" dataDxfId="332">
      <calculatedColumnFormula>IF(VLOOKUP(B49,住所,3,FALSE)="","",VLOOKUP(B49,住所,3,FALSE))</calculatedColumnFormula>
    </tableColumn>
    <tableColumn id="4" xr3:uid="{3F602C7D-8055-435A-A619-0953B5AAA69A}" name="入力変換" dataDxfId="331">
      <calculatedColumnFormula>ASC(D49)</calculatedColumnFormula>
    </tableColumn>
    <tableColumn id="5" xr3:uid="{7E44B726-5EFC-4E38-842C-BCC660D01E74}" name="１文字目" dataDxfId="330">
      <calculatedColumnFormula>IF(AND(E31&lt;&gt;"",E34&lt;&gt;""),DBCS(MID(E49,1,1)),"")</calculatedColumnFormula>
    </tableColumn>
    <tableColumn id="6" xr3:uid="{736E33A1-7883-448D-8BD2-D8DB423F037A}" name="２文字目" dataDxfId="329">
      <calculatedColumnFormula>IF(AND(E31&lt;&gt;"",E34&lt;&gt;""),DBCS(MID(E49,2,1)),"")</calculatedColumnFormula>
    </tableColumn>
    <tableColumn id="7" xr3:uid="{0B5A3127-ADFC-4A2F-A3AD-E821F74EC1FE}" name="３文字目" dataDxfId="328">
      <calculatedColumnFormula>IF(AND(E31&lt;&gt;"",E34&lt;&gt;""),DBCS(MID(E49,3,1)),"")</calculatedColumnFormula>
    </tableColumn>
    <tableColumn id="8" xr3:uid="{828B74A8-8DD8-471C-9E6E-4BDACA570F22}" name="４文字目" dataDxfId="327">
      <calculatedColumnFormula>IF(AND(E31&lt;&gt;"",E34&lt;&gt;""),DBCS(MID(E49,4,1)),"")</calculatedColumnFormula>
    </tableColumn>
    <tableColumn id="9" xr3:uid="{E4227A9F-72C8-434F-AC70-8CE0962D0C70}" name="５文字目" dataDxfId="326">
      <calculatedColumnFormula>IF(AND(E31&lt;&gt;"",E34&lt;&gt;""),DBCS(MID(E49,5,1)),"")</calculatedColumnFormula>
    </tableColumn>
    <tableColumn id="10" xr3:uid="{28EAA6C6-1DE8-4006-9D6C-31DB587846F9}" name="６文字目" dataDxfId="325">
      <calculatedColumnFormula>IF(AND(E31&lt;&gt;"",E34&lt;&gt;""),DBCS(MID(E49,6,1)),"")</calculatedColumnFormula>
    </tableColumn>
    <tableColumn id="11" xr3:uid="{CDCA8EC1-19FD-4B57-B41E-68915DBFFFF1}" name="７文字目" dataDxfId="324">
      <calculatedColumnFormula>IF(AND(E31&lt;&gt;"",E34&lt;&gt;""),DBCS(MID(E49,7,1)),"")</calculatedColumnFormula>
    </tableColumn>
    <tableColumn id="12" xr3:uid="{B3AD67DE-7146-4B1E-98C7-2C28FD8305A0}" name="８文字目" dataDxfId="323">
      <calculatedColumnFormula>IF(AND(E31&lt;&gt;"",E34&lt;&gt;""),DBCS(MID(E49,8,1)),"")</calculatedColumnFormula>
    </tableColumn>
    <tableColumn id="13" xr3:uid="{4EE9EFF8-CB6A-48F8-85CE-13044C79077A}" name="９文字目" dataDxfId="322">
      <calculatedColumnFormula>IF(AND(E31&lt;&gt;"",E34&lt;&gt;""),DBCS(MID(E49,9,1)),"")</calculatedColumnFormula>
    </tableColumn>
    <tableColumn id="14" xr3:uid="{DA46935D-2078-46E7-9A46-C887D8274FD4}" name="10文字目" dataDxfId="321">
      <calculatedColumnFormula>IF(AND(E31&lt;&gt;"",E34&lt;&gt;""),DBCS(MID(E49,10,1)),"")</calculatedColumnFormula>
    </tableColumn>
    <tableColumn id="15" xr3:uid="{E489D84B-1122-497E-9169-6B379FEA1748}" name="11文字目" dataDxfId="320">
      <calculatedColumnFormula>IF(AND(E31&lt;&gt;"",E34&lt;&gt;""),DBCS(MID(E49,11,1)),"")</calculatedColumnFormula>
    </tableColumn>
    <tableColumn id="16" xr3:uid="{BAED7C43-783D-4C2A-A1F4-28868FF29E43}" name="12文字目" dataDxfId="319">
      <calculatedColumnFormula>IF(AND(E31&lt;&gt;"",E34&lt;&gt;""),DBCS(MID(E49,12,1)),"")</calculatedColumnFormula>
    </tableColumn>
    <tableColumn id="17" xr3:uid="{3DA2CA5E-1AF2-40EE-8A43-41279C0F338A}" name="13文字目" dataDxfId="318">
      <calculatedColumnFormula>IF(AND(E31&lt;&gt;"",E34&lt;&gt;""),DBCS(MID(E49,13,1)),"")</calculatedColumnFormula>
    </tableColumn>
    <tableColumn id="18" xr3:uid="{32A623B7-E09A-47B1-A286-F13E833E5A4B}" name="14文字目" dataDxfId="317">
      <calculatedColumnFormula>IF(AND(E31&lt;&gt;"",E34&lt;&gt;""),DBCS(MID(E49,14,1)),"")</calculatedColumnFormula>
    </tableColumn>
    <tableColumn id="19" xr3:uid="{46B55300-121F-4831-863D-6B420F3308F3}" name="15文字目" dataDxfId="316">
      <calculatedColumnFormula>IF(AND(E31&lt;&gt;"",E34&lt;&gt;""),DBCS(MID(E49,15,1)),"")</calculatedColumnFormula>
    </tableColumn>
    <tableColumn id="20" xr3:uid="{6CDCE1AE-9076-4255-97A0-88A3028706B4}" name="16文字目" dataDxfId="315">
      <calculatedColumnFormula>IF(AND(E31&lt;&gt;"",E34&lt;&gt;""),DBCS(MID(E49,16,1)),"")</calculatedColumnFormula>
    </tableColumn>
    <tableColumn id="21" xr3:uid="{CB75A927-1FE0-4F37-B006-57A2BED90ECC}" name="17文字目" dataDxfId="314">
      <calculatedColumnFormula>IF(AND(E31&lt;&gt;"",E34&lt;&gt;""),DBCS(MID(E49,17,1)),"")</calculatedColumnFormula>
    </tableColumn>
    <tableColumn id="22" xr3:uid="{4C69D88D-9390-45EC-AAE7-2D28535972C0}" name="18文字目" dataDxfId="313">
      <calculatedColumnFormula>IF(AND(E31&lt;&gt;"",E34&lt;&gt;""),DBCS(MID(E49,18,1)),"")</calculatedColumnFormula>
    </tableColumn>
    <tableColumn id="23" xr3:uid="{D9371089-259F-488E-BDF0-B0D651431875}" name="19文字目" dataDxfId="312">
      <calculatedColumnFormula>IF(AND(E31&lt;&gt;"",E34&lt;&gt;""),DBCS(MID(E49,19,1)),"")</calculatedColumnFormula>
    </tableColumn>
    <tableColumn id="24" xr3:uid="{1F825A0F-C789-4383-B4FF-A454FED16D76}" name="20文字目" dataDxfId="311">
      <calculatedColumnFormula>IF(AND(E31&lt;&gt;"",E34&lt;&gt;""),DBCS(MID(E49,20,1)),"")</calculatedColumnFormula>
    </tableColumn>
    <tableColumn id="25" xr3:uid="{D743DE07-A5E1-4A7A-A326-92840689D013}" name="21文字目" dataDxfId="310">
      <calculatedColumnFormula>IF(AND(E31&lt;&gt;"",E34&lt;&gt;""),DBCS(MID(E49,21,1)),"")</calculatedColumnFormula>
    </tableColumn>
    <tableColumn id="26" xr3:uid="{EAB1DCDF-3590-48D2-8A76-2BC40DA61D4C}" name="22文字目" dataDxfId="309">
      <calculatedColumnFormula>IF(AND(E31&lt;&gt;"",E34&lt;&gt;""),DBCS(MID(E49,22,1)),"")</calculatedColumnFormula>
    </tableColumn>
    <tableColumn id="27" xr3:uid="{BA354245-1A1E-4E82-B4D8-4A49ACEDFECA}" name="23文字目" dataDxfId="308">
      <calculatedColumnFormula>IF(AND(E31&lt;&gt;"",E34&lt;&gt;""),DBCS(MID(E49,23,1)),"")</calculatedColumnFormula>
    </tableColumn>
    <tableColumn id="28" xr3:uid="{3A54247A-B9BD-4EA2-8BDB-41F16E6827C7}" name="24文字目" dataDxfId="307">
      <calculatedColumnFormula>IF(AND(E31&lt;&gt;"",E34&lt;&gt;""),DBCS(MID(E49,24,1)),"")</calculatedColumnFormula>
    </tableColumn>
    <tableColumn id="29" xr3:uid="{5F268471-0DFD-44F4-A8B2-20B3CD812547}" name="25文字目" dataDxfId="306">
      <calculatedColumnFormula>IF(AND(E31&lt;&gt;"",E34&lt;&gt;""),DBCS(MID(E49,25,1)),"")</calculatedColumnFormula>
    </tableColumn>
    <tableColumn id="30" xr3:uid="{E7BEEB83-4883-438C-872C-6CD0E5D9C281}" name="26文字目" dataDxfId="305">
      <calculatedColumnFormula>IF(AND(E31&lt;&gt;"",E34&lt;&gt;""),DBCS(MID(E49,26,1)),"")</calculatedColumnFormula>
    </tableColumn>
    <tableColumn id="31" xr3:uid="{6EC16BC4-98FE-4203-8526-25C0E6B0972F}" name="27文字目" dataDxfId="304">
      <calculatedColumnFormula>IF(AND(E31&lt;&gt;"",E34&lt;&gt;""),DBCS(MID(E49,27,1)),"")</calculatedColumnFormula>
    </tableColumn>
    <tableColumn id="32" xr3:uid="{D3A3E478-BF82-4458-BACA-408070DE3D4A}" name="28文字目" dataDxfId="303">
      <calculatedColumnFormula>IF(AND(E31&lt;&gt;"",E34&lt;&gt;""),DBCS(MID(E49,28,1)),"")</calculatedColumnFormula>
    </tableColumn>
    <tableColumn id="33" xr3:uid="{42D4DBDF-5564-4309-B9E2-57390C6E6BE5}" name="29文字目" dataDxfId="302">
      <calculatedColumnFormula>IF(AND(E31&lt;&gt;"",E34&lt;&gt;""),DBCS(MID(E49,29,1)),"")</calculatedColumnFormula>
    </tableColumn>
    <tableColumn id="34" xr3:uid="{C5A2544D-1AF7-4345-ACE0-2C0266C868C3}" name="30文字目" dataDxfId="301">
      <calculatedColumnFormula>IF(AND(E31&lt;&gt;"",E34&lt;&gt;""),DBCS(MID(E49,30,1)),"")</calculatedColumnFormula>
    </tableColumn>
    <tableColumn id="35" xr3:uid="{029FA8A8-496A-4BFD-9382-C9FF93822388}" name="31文字目" dataDxfId="300">
      <calculatedColumnFormula>IF(AND(E31&lt;&gt;"",E34&lt;&gt;""),DBCS(MID(E49,31,1)),"")</calculatedColumnFormula>
    </tableColumn>
    <tableColumn id="36" xr3:uid="{5D5D9843-2733-452E-82F8-9C5EA4E84478}" name="32文字目" dataDxfId="299">
      <calculatedColumnFormula>IF(AND(E31&lt;&gt;"",E34&lt;&gt;""),DBCS(MID(E49,32,1)),"")</calculatedColumnFormula>
    </tableColumn>
    <tableColumn id="37" xr3:uid="{18385BFE-1401-4D50-9EB3-092A6EEC2301}" name="33文字目" dataDxfId="298">
      <calculatedColumnFormula>IF(AND(E31&lt;&gt;"",E34&lt;&gt;""),DBCS(MID(E49,33,1)),"")</calculatedColumnFormula>
    </tableColumn>
    <tableColumn id="38" xr3:uid="{1C63C0CF-2D97-4F85-8D7C-995E1B56C21F}" name="34文字目" dataDxfId="297">
      <calculatedColumnFormula>IF(AND(E31&lt;&gt;"",E34&lt;&gt;""),DBCS(MID(E49,34,1)),"")</calculatedColumnFormula>
    </tableColumn>
    <tableColumn id="39" xr3:uid="{FD8CF695-B446-45CB-8020-15BD416B5EE0}" name="35文字目" dataDxfId="296">
      <calculatedColumnFormula>IF(AND(E31&lt;&gt;"",E34&lt;&gt;""),DBCS(MID(E49,35,1)),"")</calculatedColumnFormula>
    </tableColumn>
    <tableColumn id="40" xr3:uid="{D7978C39-27EE-45BC-BCC8-43341D4F4568}" name="36文字目" dataDxfId="295">
      <calculatedColumnFormula>IF(AND(E31&lt;&gt;"",E34&lt;&gt;""),DBCS(MID(E49,36,1)),"")</calculatedColumnFormula>
    </tableColumn>
    <tableColumn id="41" xr3:uid="{1F4B9B0A-69FB-4747-8985-899904D15477}" name="37文字目" dataDxfId="294">
      <calculatedColumnFormula>IF(AND(E31&lt;&gt;"",E34&lt;&gt;""),DBCS(MID(E49,37,1)),"")</calculatedColumnFormula>
    </tableColumn>
    <tableColumn id="42" xr3:uid="{78475B4A-976A-4EAD-BC9C-1FC4D6F47044}" name="38文字目" dataDxfId="293">
      <calculatedColumnFormula>IF(AND(E31&lt;&gt;"",E34&lt;&gt;""),DBCS(MID(E49,38,1)),"")</calculatedColumnFormula>
    </tableColumn>
    <tableColumn id="43" xr3:uid="{3FC5BF8B-60A2-4D3D-9511-0BAF60A3A1B7}" name="39文字目" dataDxfId="292">
      <calculatedColumnFormula>IF(AND(E31&lt;&gt;"",E34&lt;&gt;""),DBCS(MID(E49,39,1)),"")</calculatedColumnFormula>
    </tableColumn>
    <tableColumn id="44" xr3:uid="{C7756AD1-B0BD-4D28-BC7A-72224867A381}" name="40文字目" dataDxfId="291">
      <calculatedColumnFormula>IF(AND(E31&lt;&gt;"",E34&lt;&gt;""),DBCS(MID(E49,40,1)),"")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B719582-8F29-4091-8D46-0F312C180376}" name="電話番号" displayName="電話番号" ref="B51:R52" totalsRowShown="0" headerRowDxfId="290" dataDxfId="288" headerRowBorderDxfId="289" tableBorderDxfId="287" totalsRowBorderDxfId="286">
  <autoFilter ref="B51:R52" xr:uid="{E9021813-A806-4142-87F5-EAAE55F5C865}"/>
  <tableColumns count="17">
    <tableColumn id="1" xr3:uid="{4357D293-A5F0-4989-B3CF-7C86BCC486DB}" name="No." dataDxfId="285"/>
    <tableColumn id="2" xr3:uid="{61D31DE1-76E5-49BE-A56D-BA4ADA92B809}" name="項目" dataDxfId="284"/>
    <tableColumn id="3" xr3:uid="{B740AB45-E9C2-4C75-8B85-A4FFC9FD407C}" name="入力内容" dataDxfId="283">
      <calculatedColumnFormula>VLOOKUP(B52,住所,3,FALSE)&amp;VLOOKUP(B52,住所,4,FALSE)&amp;VLOOKUP(B52,住所,5,FALSE)&amp;VLOOKUP(B52,住所,6,FALSE)&amp;VLOOKUP(B52,住所,7,FALSE)&amp;VLOOKUP(B52,住所,8,FALSE)</calculatedColumnFormula>
    </tableColumn>
    <tableColumn id="4" xr3:uid="{6A119A3E-80E3-42B8-BA43-7E7B6A266C49}" name="入力変換" dataDxfId="282">
      <calculatedColumnFormula>IF(D52="－－","",DBCS(D52))</calculatedColumnFormula>
    </tableColumn>
    <tableColumn id="5" xr3:uid="{533787AA-F53E-4DD7-99A1-4ED2D3D177F4}" name="１文字目" dataDxfId="281">
      <calculatedColumnFormula>IF(AND(E31&lt;&gt;"",E34&lt;&gt;""),DBCS(MID(E52,1,1)),"")</calculatedColumnFormula>
    </tableColumn>
    <tableColumn id="6" xr3:uid="{11D4861C-399C-441C-88D5-13A2013B9F45}" name="２文字目" dataDxfId="280">
      <calculatedColumnFormula>IF(AND(E31&lt;&gt;"",E34&lt;&gt;""),DBCS(MID(E52,2,1)),"")</calculatedColumnFormula>
    </tableColumn>
    <tableColumn id="7" xr3:uid="{71EBEDD0-309D-4AF1-A7B8-2B52307BC79D}" name="３文字目" dataDxfId="279">
      <calculatedColumnFormula>IF(AND(E31&lt;&gt;"",E34&lt;&gt;""),DBCS(MID(E52,3,1)),"")</calculatedColumnFormula>
    </tableColumn>
    <tableColumn id="8" xr3:uid="{27B5BD6F-B9D0-4EE6-A2B7-AEA640597F30}" name="４文字目" dataDxfId="278">
      <calculatedColumnFormula>IF(AND(E31&lt;&gt;"",E34&lt;&gt;""),DBCS(MID(E52,4,1)),"")</calculatedColumnFormula>
    </tableColumn>
    <tableColumn id="9" xr3:uid="{982BCCED-929E-41E8-B044-3D71F21D9956}" name="５文字目" dataDxfId="277">
      <calculatedColumnFormula>IF(AND(E31&lt;&gt;"",E34&lt;&gt;""),DBCS(MID(E52,5,1)),"")</calculatedColumnFormula>
    </tableColumn>
    <tableColumn id="10" xr3:uid="{2CD9301D-128E-4422-AF00-AB689ACA9721}" name="６文字目" dataDxfId="276">
      <calculatedColumnFormula>IF(AND(E31&lt;&gt;"",E34&lt;&gt;""),DBCS(MID(E52,6,1)),"")</calculatedColumnFormula>
    </tableColumn>
    <tableColumn id="11" xr3:uid="{E55ECFB5-EE2B-49A4-AA8B-6C4FCA457D58}" name="７文字目" dataDxfId="275">
      <calculatedColumnFormula>IF(AND(E31&lt;&gt;"",E34&lt;&gt;""),DBCS(MID(E52,7,1)),"")</calculatedColumnFormula>
    </tableColumn>
    <tableColumn id="12" xr3:uid="{8444B971-624E-47D0-B61E-D1754F7A4B0C}" name="８文字目" dataDxfId="274">
      <calculatedColumnFormula>IF(AND(E31&lt;&gt;"",E34&lt;&gt;""),DBCS(MID(E52,8,1)),"")</calculatedColumnFormula>
    </tableColumn>
    <tableColumn id="13" xr3:uid="{5FD65F60-C6F9-44CD-BE85-AD31AC9FFAA0}" name="９文字目" dataDxfId="273">
      <calculatedColumnFormula>IF(AND(E31&lt;&gt;"",E34&lt;&gt;""),DBCS(MID(E52,9,1)),"")</calculatedColumnFormula>
    </tableColumn>
    <tableColumn id="14" xr3:uid="{A25316E4-5340-4D1D-9D80-E2904DE14167}" name="10文字目" dataDxfId="272">
      <calculatedColumnFormula>IF(AND(E31&lt;&gt;"",E34&lt;&gt;""),DBCS(MID(E52,10,1)),"")</calculatedColumnFormula>
    </tableColumn>
    <tableColumn id="15" xr3:uid="{23B66782-A4F3-49BB-90CF-A0B50F328681}" name="11文字目" dataDxfId="271">
      <calculatedColumnFormula>IF(AND(E31&lt;&gt;"",E34&lt;&gt;""),DBCS(MID(E52,11,1)),"")</calculatedColumnFormula>
    </tableColumn>
    <tableColumn id="16" xr3:uid="{A61C426C-09B0-4AAC-B01C-937FFA848B5B}" name="12文字目" dataDxfId="270">
      <calculatedColumnFormula>IF(AND(E31&lt;&gt;"",E34&lt;&gt;""),DBCS(MID(E52,12,1)),"")</calculatedColumnFormula>
    </tableColumn>
    <tableColumn id="17" xr3:uid="{ED285314-B31B-41ED-B0BE-C9DACF9125FF}" name="13文字目" dataDxfId="269">
      <calculatedColumnFormula>IF(AND(E31&lt;&gt;"",E34&lt;&gt;""),DBCS(MID(E52,13,1)),"")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6AEA57E-12ED-4EB7-80B3-FE0C986D8EA7}" name="本籍の変更年月日" displayName="本籍の変更年月日" ref="B63:L64" totalsRowShown="0" headerRowDxfId="268" dataDxfId="266" headerRowBorderDxfId="267" tableBorderDxfId="265" totalsRowBorderDxfId="264">
  <autoFilter ref="B63:L64" xr:uid="{E1A57D0E-3377-4D1B-B0F7-34668F1B3640}"/>
  <tableColumns count="11">
    <tableColumn id="1" xr3:uid="{8CF7FFAD-8350-4627-84FB-DF54F21800AE}" name="No." dataDxfId="263"/>
    <tableColumn id="2" xr3:uid="{8B27D9DF-00AD-424C-8950-7443CA069201}" name="項目" dataDxfId="262"/>
    <tableColumn id="3" xr3:uid="{50D58E4E-597F-4036-A581-13BDB24DE829}" name="入力内容" dataDxfId="261">
      <calculatedColumnFormula>VLOOKUP(B64,本籍,3,FALSE)&amp;VLOOKUP(B64,本籍,4,FALSE)&amp;VLOOKUP(B64,本籍,5,FALSE)&amp;VLOOKUP(B64,本籍,6,FALSE)&amp;VLOOKUP(B64,本籍,7,FALSE)&amp;VLOOKUP(B64,本籍,8,FALSE)&amp;VLOOKUP(B64,本籍,9,FALSE)</calculatedColumnFormula>
    </tableColumn>
    <tableColumn id="4" xr3:uid="{8A8731AF-7BC5-431F-9BEB-F3F3D94EACA8}" name="入力変換" dataDxfId="260">
      <calculatedColumnFormula>IFERROR(DBCS(DATESTRING(D64)),"")</calculatedColumnFormula>
    </tableColumn>
    <tableColumn id="5" xr3:uid="{72E39719-9DDE-4A13-B802-007A129324A2}" name="和暦" dataDxfId="259">
      <calculatedColumnFormula>IFERROR(DBCS(VLOOKUP(MID(E64,1,2),和暦変換,2,FALSE)),"")</calculatedColumnFormula>
    </tableColumn>
    <tableColumn id="6" xr3:uid="{A98E0E8C-4CB8-45F1-89D8-33313FB95B53}" name="年２桁目" dataDxfId="258">
      <calculatedColumnFormula>MID(E64,3,1)</calculatedColumnFormula>
    </tableColumn>
    <tableColumn id="7" xr3:uid="{7B07CB57-F1B9-4EF2-9743-DB9283743890}" name="年１桁目" dataDxfId="257">
      <calculatedColumnFormula>MID(E64,4,1)</calculatedColumnFormula>
    </tableColumn>
    <tableColumn id="8" xr3:uid="{7D254537-4D2A-49B9-B62F-B1607F039CA6}" name="月２桁目" dataDxfId="256">
      <calculatedColumnFormula>MID(E64,6,1)</calculatedColumnFormula>
    </tableColumn>
    <tableColumn id="9" xr3:uid="{2A27B8BF-1F7E-42A6-AA97-16461AE023DA}" name="月１桁目" dataDxfId="255">
      <calculatedColumnFormula>MID(E64,7,1)</calculatedColumnFormula>
    </tableColumn>
    <tableColumn id="10" xr3:uid="{51C9AB7B-05C7-45E2-A5D3-5AF1F8813737}" name="日２桁目" dataDxfId="254">
      <calculatedColumnFormula>MID(E64,9,1)</calculatedColumnFormula>
    </tableColumn>
    <tableColumn id="11" xr3:uid="{44AF3176-E6A9-43AD-A744-6551E1DB0FA3}" name="日１桁目" dataDxfId="253">
      <calculatedColumnFormula>MID(E64,10,1)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01B520-0F38-45A7-8D6C-2AA9A9AD2164}" name="申請日の変換" displayName="申請日の変換" ref="B3:I4" totalsRowShown="0" headerRowDxfId="533" dataDxfId="531" headerRowBorderDxfId="532" tableBorderDxfId="530" totalsRowBorderDxfId="529">
  <autoFilter ref="B3:I4" xr:uid="{A3D55FD8-232F-48C1-BBC7-2861387170ED}"/>
  <tableColumns count="8">
    <tableColumn id="1" xr3:uid="{4FE1DEDF-454C-410C-9BD6-D314615616C6}" name="No." dataDxfId="528"/>
    <tableColumn id="2" xr3:uid="{AF23B19B-CB13-4EBA-BF29-3B94C78E335A}" name="項目" dataDxfId="527"/>
    <tableColumn id="3" xr3:uid="{2DB82354-AF4D-48A1-997F-E46120A83A2F}" name="入力内容" dataDxfId="526">
      <calculatedColumnFormula>VLOOKUP(B4,必須項目,3,FALSE)&amp;VLOOKUP(B4,必須項目,4,FALSE)&amp;VLOOKUP(B4,必須項目,5,FALSE)&amp;VLOOKUP(B4,必須項目,6,FALSE)&amp;VLOOKUP(B4,必須項目,7,FALSE)&amp;VLOOKUP(B4,必須項目,8,FALSE)&amp;VLOOKUP(B4,必須項目,9,FALSE)</calculatedColumnFormula>
    </tableColumn>
    <tableColumn id="4" xr3:uid="{506C4160-9CA2-4F44-81BF-6B54B3AB491C}" name="入力変換" dataDxfId="525">
      <calculatedColumnFormula>IFERROR(DBCS(TEXT(DATEVALUE(D4),"ggge年m月d日")),"")</calculatedColumnFormula>
    </tableColumn>
    <tableColumn id="8" xr3:uid="{0C6633EF-22C8-4394-8738-FAC46206CE2B}" name="和暦" dataDxfId="524">
      <calculatedColumnFormula>DBCS(MID(E4,1,2))</calculatedColumnFormula>
    </tableColumn>
    <tableColumn id="5" xr3:uid="{FA112A41-C725-4684-A8EE-7A6C57CCB9CE}" name="年" dataDxfId="523">
      <calculatedColumnFormula>DBCS(TEXT(E4,"e"))</calculatedColumnFormula>
    </tableColumn>
    <tableColumn id="6" xr3:uid="{EC241D6F-587D-4D4A-8F0B-F11E4DA6143C}" name="月" dataDxfId="522">
      <calculatedColumnFormula>DBCS(TEXT(E4,"m"))</calculatedColumnFormula>
    </tableColumn>
    <tableColumn id="7" xr3:uid="{8E2FE6C6-AA0D-45F3-B34F-6F4BE475B907}" name="日" dataDxfId="521">
      <calculatedColumnFormula>DBCS(TEXT(E4,"d"))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B708EF3-6493-41F0-BAB6-D3C069A609A9}" name="変更前の本籍" displayName="変更前の本籍" ref="B66:E67" totalsRowShown="0" headerRowDxfId="252" headerRowBorderDxfId="251" tableBorderDxfId="250" totalsRowBorderDxfId="249">
  <autoFilter ref="B66:E67" xr:uid="{6972890B-87FC-4059-AB85-B2E1B3016D5B}"/>
  <tableColumns count="4">
    <tableColumn id="1" xr3:uid="{E6AAF836-3D0F-40CA-A193-E93FFBA15D8C}" name="No." dataDxfId="248"/>
    <tableColumn id="2" xr3:uid="{28FA8B75-B161-43D0-A2B1-8BBBED2DCDAE}" name="項目" dataDxfId="247"/>
    <tableColumn id="3" xr3:uid="{ED9A6769-8877-4A9C-8676-858CF86A8C5A}" name="入力内容" dataDxfId="246">
      <calculatedColumnFormula>IF(VLOOKUP(B67,本籍,3,FALSE)="","",VLOOKUP(B67,本籍,3,FALSE))</calculatedColumnFormula>
    </tableColumn>
    <tableColumn id="4" xr3:uid="{4CF42D19-E7A0-4B15-A1C0-91B0CEF63ED0}" name="入力変換" dataDxfId="245">
      <calculatedColumnFormula>DBCS(D67)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30CC393-ED89-45A7-BE82-00D0E3ADCE2D}" name="本籍市区町村コード" displayName="本籍市区町村コード" ref="B69:J70" totalsRowShown="0" headerRowDxfId="244" dataDxfId="242" headerRowBorderDxfId="243" tableBorderDxfId="241" totalsRowBorderDxfId="240">
  <autoFilter ref="B69:J70" xr:uid="{C3AF947A-BAA6-4359-8CF0-B2C3E561DA04}"/>
  <tableColumns count="9">
    <tableColumn id="1" xr3:uid="{E966F42E-3A3A-462F-8178-9FF7435F9B5D}" name="No." dataDxfId="239"/>
    <tableColumn id="2" xr3:uid="{9BEC3F7A-AA22-4A6E-900E-734F011E1041}" name="項目" dataDxfId="238"/>
    <tableColumn id="3" xr3:uid="{75F73B4E-0E09-49E2-A487-C2EEB27C9115}" name="入力内容" dataDxfId="237">
      <calculatedColumnFormula>IF(VLOOKUP(B70,本籍,3,FALSE)="","",VLOOKUP(B70,本籍,3,FALSE))</calculatedColumnFormula>
    </tableColumn>
    <tableColumn id="4" xr3:uid="{9B73E0A5-8070-4502-9847-DA18746D49E3}" name="入力変換" dataDxfId="236">
      <calculatedColumnFormula>IFERROR(DBCS(VLOOKUP(D70,市区町村コード,3,FALSE)),"")</calculatedColumnFormula>
    </tableColumn>
    <tableColumn id="5" xr3:uid="{5E35663F-11BF-4994-BCA8-C05BA4B95496}" name="５桁目" dataDxfId="235">
      <calculatedColumnFormula>MID(E70,1,1)</calculatedColumnFormula>
    </tableColumn>
    <tableColumn id="6" xr3:uid="{66FDB038-3B9E-47C9-8672-40E3C6629FB1}" name="４桁目" dataDxfId="234">
      <calculatedColumnFormula>MID(E70,2,1)</calculatedColumnFormula>
    </tableColumn>
    <tableColumn id="7" xr3:uid="{C3A3D17B-28DA-4048-A39B-80468F2961DB}" name="３桁目" dataDxfId="233">
      <calculatedColumnFormula>MID(E70,3,1)</calculatedColumnFormula>
    </tableColumn>
    <tableColumn id="8" xr3:uid="{A5E443DC-BE9F-424E-8E84-407221869A72}" name="２桁目" dataDxfId="232">
      <calculatedColumnFormula>MID(E70,4,1)</calculatedColumnFormula>
    </tableColumn>
    <tableColumn id="9" xr3:uid="{02666F1C-4FE7-47B5-BB7D-AB52672C7449}" name="１桁目" dataDxfId="231">
      <calculatedColumnFormula>MID(E70,5,1)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D3AAF1E-FF23-45A4-BE4B-A4F97D813B3D}" name="変更後の本籍市区町村" displayName="変更後の本籍市区町村" ref="C72:E73" totalsRowShown="0" headerRowDxfId="230" headerRowBorderDxfId="229" tableBorderDxfId="228" totalsRowBorderDxfId="227">
  <autoFilter ref="C72:E73" xr:uid="{0F799E9E-056E-4BDA-9CE6-446605B292D5}"/>
  <tableColumns count="3">
    <tableColumn id="1" xr3:uid="{28644D2A-1E47-4107-844E-43E10727DDD1}" name="変更後の本籍の都道府県" dataDxfId="226">
      <calculatedColumnFormula>IFERROR(VLOOKUP(D70,市区町村コード,4,FALSE),"")</calculatedColumnFormula>
    </tableColumn>
    <tableColumn id="2" xr3:uid="{E48ADC6B-DB5E-4E0F-A225-7942E86015E9}" name="変更後の本籍の市郡区" dataDxfId="225">
      <calculatedColumnFormula>IFERROR(VLOOKUP(D70,市区町村コード,5,FALSE),"")</calculatedColumnFormula>
    </tableColumn>
    <tableColumn id="3" xr3:uid="{D4CDE30D-8D9C-47BD-86EF-C6C68BB26B66}" name="変更後の本籍の区町村" dataDxfId="224">
      <calculatedColumnFormula>IFERROR(VLOOKUP(D70,市区町村コード,6,FALSE),"")</calculatedColumnFormula>
    </tableColumn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C88D42D-1FF2-4089-9B5C-756908E1AEE2}" name="市区町村以降の本籍" displayName="市区町村以降の本籍" ref="B75:AS76" totalsRowShown="0" headerRowDxfId="223" dataDxfId="221" headerRowBorderDxfId="222" tableBorderDxfId="220" totalsRowBorderDxfId="219">
  <autoFilter ref="B75:AS76" xr:uid="{E7337324-7A17-40A8-B96D-6F677DC19EA5}"/>
  <tableColumns count="44">
    <tableColumn id="1" xr3:uid="{FC8F9845-5E22-4632-A57F-0D9F501DE033}" name="No." dataDxfId="218"/>
    <tableColumn id="2" xr3:uid="{89AACC53-6D3E-4A50-8881-26BE510AA616}" name="項目" dataDxfId="217"/>
    <tableColumn id="3" xr3:uid="{F4245F59-DF9B-4CE9-955F-8C5915D8960A}" name="入力内容" dataDxfId="216">
      <calculatedColumnFormula>IF(VLOOKUP(B76,本籍,3,FALSE)="","",VLOOKUP(B76,本籍,3,FALSE))</calculatedColumnFormula>
    </tableColumn>
    <tableColumn id="4" xr3:uid="{2CE1062A-C268-4D59-955B-D8A30F357A6D}" name="入力変換" dataDxfId="215">
      <calculatedColumnFormula>ASC(D76)</calculatedColumnFormula>
    </tableColumn>
    <tableColumn id="5" xr3:uid="{5B5DEE12-9D1D-4C10-83C7-DE6CF993BB45}" name="１文字目" dataDxfId="214">
      <calculatedColumnFormula>DBCS(MID(E76,1,1))</calculatedColumnFormula>
    </tableColumn>
    <tableColumn id="6" xr3:uid="{43E2A63B-90A1-4BE4-9195-0E8CA05AFCAB}" name="２文字目" dataDxfId="213">
      <calculatedColumnFormula>DBCS(MID(E76,2,1))</calculatedColumnFormula>
    </tableColumn>
    <tableColumn id="7" xr3:uid="{3774D4BF-D88E-4F9A-8610-2B379C07CF61}" name="３文字目" dataDxfId="212">
      <calculatedColumnFormula>DBCS(MID(E76,3,1))</calculatedColumnFormula>
    </tableColumn>
    <tableColumn id="8" xr3:uid="{AD117A09-5514-424D-8A59-B56B701B4EE9}" name="４文字目" dataDxfId="211">
      <calculatedColumnFormula>DBCS(MID(E76,4,1))</calculatedColumnFormula>
    </tableColumn>
    <tableColumn id="9" xr3:uid="{FDAF808F-DFFD-4947-9C25-48C83FB945D7}" name="５文字目" dataDxfId="210">
      <calculatedColumnFormula>DBCS(MID(E76,5,1))</calculatedColumnFormula>
    </tableColumn>
    <tableColumn id="10" xr3:uid="{29A91E47-7CD6-4DA0-B143-D6995F737A07}" name="６文字目" dataDxfId="209">
      <calculatedColumnFormula>DBCS(MID(E76,6,1))</calculatedColumnFormula>
    </tableColumn>
    <tableColumn id="11" xr3:uid="{E1A92616-9AA9-412C-9E2E-03613E2DEEBB}" name="７文字目" dataDxfId="208">
      <calculatedColumnFormula>DBCS(MID(E76,7,1))</calculatedColumnFormula>
    </tableColumn>
    <tableColumn id="12" xr3:uid="{6A8C1C5B-58E7-4110-8D1A-6F5D85DA9A5F}" name="８文字目" dataDxfId="207">
      <calculatedColumnFormula>DBCS(MID(E76,8,1))</calculatedColumnFormula>
    </tableColumn>
    <tableColumn id="13" xr3:uid="{311F7586-4898-489C-B8BD-5E76F41E6169}" name="９文字目" dataDxfId="206">
      <calculatedColumnFormula>DBCS(MID(E76,9,1))</calculatedColumnFormula>
    </tableColumn>
    <tableColumn id="14" xr3:uid="{A567842F-8239-4D21-AD87-0FAE14F6F6C5}" name="10文字目" dataDxfId="205">
      <calculatedColumnFormula>DBCS(MID(E76,10,1))</calculatedColumnFormula>
    </tableColumn>
    <tableColumn id="15" xr3:uid="{458B65C4-EF7E-4F2E-AA15-1B4D4C6F7319}" name="11文字目" dataDxfId="204">
      <calculatedColumnFormula>DBCS(MID(E76,11,1))</calculatedColumnFormula>
    </tableColumn>
    <tableColumn id="16" xr3:uid="{86F42864-22EE-4059-9B4A-E01D06948CFC}" name="12文字目" dataDxfId="203">
      <calculatedColumnFormula>DBCS(MID(E76,12,1))</calculatedColumnFormula>
    </tableColumn>
    <tableColumn id="17" xr3:uid="{1B11C96D-BA99-4605-AC01-89CE4A2788ED}" name="13文字目" dataDxfId="202">
      <calculatedColumnFormula>DBCS(MID(E76,13,1))</calculatedColumnFormula>
    </tableColumn>
    <tableColumn id="18" xr3:uid="{7FF7B313-819D-4D46-B0BD-2BED6301F2DC}" name="14文字目" dataDxfId="201">
      <calculatedColumnFormula>DBCS(MID(E76,14,1))</calculatedColumnFormula>
    </tableColumn>
    <tableColumn id="19" xr3:uid="{1B987604-ABC6-4F4B-A693-ADA399AD8300}" name="15文字目" dataDxfId="200">
      <calculatedColumnFormula>DBCS(MID(E76,15,1))</calculatedColumnFormula>
    </tableColumn>
    <tableColumn id="20" xr3:uid="{6FC6BDE1-6F69-4622-8796-34540CB915B9}" name="16文字目" dataDxfId="199">
      <calculatedColumnFormula>DBCS(MID(E76,16,1))</calculatedColumnFormula>
    </tableColumn>
    <tableColumn id="21" xr3:uid="{E227D9A8-61DA-48F0-84D7-797BDE617E95}" name="17文字目" dataDxfId="198">
      <calculatedColumnFormula>DBCS(MID(E76,17,1))</calculatedColumnFormula>
    </tableColumn>
    <tableColumn id="22" xr3:uid="{88F7D787-FD99-47E2-A1F7-0A1B789B7A59}" name="18文字目" dataDxfId="197">
      <calculatedColumnFormula>DBCS(MID(E76,18,1))</calculatedColumnFormula>
    </tableColumn>
    <tableColumn id="23" xr3:uid="{0196245F-4761-4781-80BD-3909D8EA103F}" name="19文字目" dataDxfId="196">
      <calculatedColumnFormula>DBCS(MID(E76,19,1))</calculatedColumnFormula>
    </tableColumn>
    <tableColumn id="24" xr3:uid="{E8DCF0C9-5513-4A8E-A957-C6DEC5364770}" name="20文字目" dataDxfId="195">
      <calculatedColumnFormula>DBCS(MID(E76,20,1))</calculatedColumnFormula>
    </tableColumn>
    <tableColumn id="25" xr3:uid="{CF62CD94-F07D-40A4-A5A8-195F4A850D9B}" name="21文字目" dataDxfId="194">
      <calculatedColumnFormula>DBCS(MID(E76,21,1))</calculatedColumnFormula>
    </tableColumn>
    <tableColumn id="26" xr3:uid="{9022A124-6BE9-4773-BDF4-89E1A2D38B73}" name="22文字目" dataDxfId="193">
      <calculatedColumnFormula>DBCS(MID(E76,22,1))</calculatedColumnFormula>
    </tableColumn>
    <tableColumn id="27" xr3:uid="{3CC31767-4953-4408-9E77-4BA97103D466}" name="23文字目" dataDxfId="192">
      <calculatedColumnFormula>DBCS(MID(E76,23,1))</calculatedColumnFormula>
    </tableColumn>
    <tableColumn id="28" xr3:uid="{6F5E8079-40BC-4D0D-9D68-AC7EE3BED8F9}" name="24文字目" dataDxfId="191">
      <calculatedColumnFormula>DBCS(MID(E76,24,1))</calculatedColumnFormula>
    </tableColumn>
    <tableColumn id="29" xr3:uid="{6C9A8352-34D1-4D5D-90A5-809BDB84F1E1}" name="25文字目" dataDxfId="190">
      <calculatedColumnFormula>DBCS(MID(E76,25,1))</calculatedColumnFormula>
    </tableColumn>
    <tableColumn id="30" xr3:uid="{7B447B5B-348B-4B34-93BE-5CA81DDA2FB3}" name="26文字目" dataDxfId="189">
      <calculatedColumnFormula>DBCS(MID(E76,26,1))</calculatedColumnFormula>
    </tableColumn>
    <tableColumn id="31" xr3:uid="{BB88429A-D121-44AC-98BF-5B28C2F9591D}" name="27文字目" dataDxfId="188">
      <calculatedColumnFormula>DBCS(MID(E76,27,1))</calculatedColumnFormula>
    </tableColumn>
    <tableColumn id="32" xr3:uid="{E6955C2C-2DC9-442F-B65C-64BD0597547E}" name="28文字目" dataDxfId="187">
      <calculatedColumnFormula>DBCS(MID(E76,28,1))</calculatedColumnFormula>
    </tableColumn>
    <tableColumn id="33" xr3:uid="{3F75B54F-CA36-4F4C-BD77-B3D7C1C18EEE}" name="29文字目" dataDxfId="186">
      <calculatedColumnFormula>DBCS(MID(E76,29,1))</calculatedColumnFormula>
    </tableColumn>
    <tableColumn id="34" xr3:uid="{DF16CEC8-E046-4219-BE76-6C757C4B1CF6}" name="30文字目" dataDxfId="185">
      <calculatedColumnFormula>DBCS(MID(E76,30,1))</calculatedColumnFormula>
    </tableColumn>
    <tableColumn id="35" xr3:uid="{34C19FE5-8455-4444-80E0-C9CDBBEAA323}" name="31文字目" dataDxfId="184">
      <calculatedColumnFormula>DBCS(MID(E76,31,1))</calculatedColumnFormula>
    </tableColumn>
    <tableColumn id="36" xr3:uid="{45157297-320E-40CE-AF4F-FFA9F41E8C1F}" name="32文字目" dataDxfId="183">
      <calculatedColumnFormula>DBCS(MID(E76,32,1))</calculatedColumnFormula>
    </tableColumn>
    <tableColumn id="37" xr3:uid="{B17B873A-3E86-4FCC-905C-59380EB6CA16}" name="33文字目" dataDxfId="182">
      <calculatedColumnFormula>DBCS(MID(E76,33,1))</calculatedColumnFormula>
    </tableColumn>
    <tableColumn id="38" xr3:uid="{80C7AEAC-9918-4FBF-A23E-10315A7BA7A0}" name="34文字目" dataDxfId="181">
      <calculatedColumnFormula>DBCS(MID(E76,34,1))</calculatedColumnFormula>
    </tableColumn>
    <tableColumn id="39" xr3:uid="{8C516A28-784B-4A87-B628-124A54E6942F}" name="35文字目" dataDxfId="180">
      <calculatedColumnFormula>DBCS(MID(E76,35,1))</calculatedColumnFormula>
    </tableColumn>
    <tableColumn id="40" xr3:uid="{F7D2ADB6-F37B-49EC-9469-F209D1326E23}" name="36文字目" dataDxfId="179">
      <calculatedColumnFormula>DBCS(MID(E76,36,1))</calculatedColumnFormula>
    </tableColumn>
    <tableColumn id="41" xr3:uid="{694C7F9A-B049-4683-B603-C5B7DD5BABD9}" name="37文字目" dataDxfId="178">
      <calculatedColumnFormula>DBCS(MID(E76,37,1))</calculatedColumnFormula>
    </tableColumn>
    <tableColumn id="42" xr3:uid="{194B9A01-14DB-4B73-B251-52DD80E5876C}" name="38文字目" dataDxfId="177">
      <calculatedColumnFormula>DBCS(MID(E76,38,1))</calculatedColumnFormula>
    </tableColumn>
    <tableColumn id="43" xr3:uid="{141BFCE3-A655-4FAB-96F8-BC29BA706652}" name="39文字目" dataDxfId="176">
      <calculatedColumnFormula>DBCS(MID(E76,39,1))</calculatedColumnFormula>
    </tableColumn>
    <tableColumn id="44" xr3:uid="{F519F9CF-88CE-45B8-B253-034C9A9D7048}" name="40文字目" dataDxfId="175">
      <calculatedColumnFormula>DBCS(MID(E76,40,1))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B43EE9B-204B-49C2-9A9B-AF248E02C1E0}" name="変更前の従事先の変更年月日" displayName="変更前の従事先の変更年月日" ref="B78:L79" totalsRowShown="0" headerRowDxfId="174" dataDxfId="172" headerRowBorderDxfId="173" tableBorderDxfId="171" totalsRowBorderDxfId="170">
  <autoFilter ref="B78:L79" xr:uid="{2AABB4F5-5514-4ABD-A7D5-F7E37AAD4A23}"/>
  <tableColumns count="11">
    <tableColumn id="1" xr3:uid="{F1566466-38D1-4693-A43F-EBB48F032048}" name="No." dataDxfId="169"/>
    <tableColumn id="2" xr3:uid="{68539A6F-BCC5-404C-B5AF-F4D13720A2BE}" name="項目" dataDxfId="168"/>
    <tableColumn id="3" xr3:uid="{0E92D991-7622-496E-97B0-46C2CF78F2B5}" name="入力内容" dataDxfId="167">
      <calculatedColumnFormula>VLOOKUP(B79,従事先,3,FALSE)&amp;VLOOKUP(B79,従事先,4,FALSE)&amp;VLOOKUP(B79,従事先,5,FALSE)&amp;VLOOKUP(B79,従事先,6,FALSE)&amp;VLOOKUP(B79,従事先,7,FALSE)&amp;VLOOKUP(B79,従事先,8,FALSE)&amp;VLOOKUP(B79,従事先,9,FALSE)</calculatedColumnFormula>
    </tableColumn>
    <tableColumn id="4" xr3:uid="{C7EEC7A1-4D98-41D5-AE37-3D3BDF7D3C60}" name="入力変換" dataDxfId="166">
      <calculatedColumnFormula>IFERROR(DBCS(DATESTRING(D79)),"")</calculatedColumnFormula>
    </tableColumn>
    <tableColumn id="5" xr3:uid="{E43BC5B0-D796-4779-A8C5-E3FB0929B15C}" name="和暦" dataDxfId="165">
      <calculatedColumnFormula>IFERROR(DBCS(VLOOKUP(MID(E79,1,2),和暦変換,2,FALSE)),"")</calculatedColumnFormula>
    </tableColumn>
    <tableColumn id="6" xr3:uid="{980805EA-9398-408A-9051-8D29464478E8}" name="年２桁目" dataDxfId="164">
      <calculatedColumnFormula>MID(E79,3,1)</calculatedColumnFormula>
    </tableColumn>
    <tableColumn id="7" xr3:uid="{8DB6390A-C113-4970-B543-7B21CCB504C9}" name="年１桁目" dataDxfId="163">
      <calculatedColumnFormula>MID(E79,4,1)</calculatedColumnFormula>
    </tableColumn>
    <tableColumn id="8" xr3:uid="{65DC4D52-7CA5-4F0D-AB9A-3D2D7190D86C}" name="月２桁目" dataDxfId="162">
      <calculatedColumnFormula>MID(E79,6,1)</calculatedColumnFormula>
    </tableColumn>
    <tableColumn id="9" xr3:uid="{7CE95387-0855-4808-A722-0A5601853EA2}" name="月１桁目" dataDxfId="161">
      <calculatedColumnFormula>MID(E79,7,1)</calculatedColumnFormula>
    </tableColumn>
    <tableColumn id="10" xr3:uid="{26EE0679-55DE-4732-A26C-53E34426B264}" name="日２桁目" dataDxfId="160">
      <calculatedColumnFormula>MID(E79,9,1)</calculatedColumnFormula>
    </tableColumn>
    <tableColumn id="11" xr3:uid="{24F352A3-58CF-4F5A-974B-819FADCC5FDE}" name="日１桁目" dataDxfId="159">
      <calculatedColumnFormula>MID(E79,10,1)</calculatedColumnFormula>
    </tableColumn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E243081-A92B-4E47-9927-511DAE866877}" name="変更前の従事先の商号又は名称" displayName="変更前の従事先の商号又は名称" ref="B81:E82" totalsRowShown="0" headerRowDxfId="158" headerRowBorderDxfId="157" tableBorderDxfId="156" totalsRowBorderDxfId="155">
  <autoFilter ref="B81:E82" xr:uid="{4E243081-A92B-4E47-9927-511DAE866877}"/>
  <tableColumns count="4">
    <tableColumn id="1" xr3:uid="{39C493AE-F3EE-44C8-93FE-F67E50340F1B}" name="No." dataDxfId="154"/>
    <tableColumn id="2" xr3:uid="{0BD4DEBF-F288-4A41-BA7F-9A7C3091EA22}" name="項目" dataDxfId="153"/>
    <tableColumn id="3" xr3:uid="{A2DED97C-9FF6-40E1-BE3C-6AF93DD0A3FA}" name="入力内容" dataDxfId="152">
      <calculatedColumnFormula>IF(VLOOKUP(B82,従事先,3,FALSE)="","",VLOOKUP(B82,従事先,3,FALSE))</calculatedColumnFormula>
    </tableColumn>
    <tableColumn id="4" xr3:uid="{F65C2404-982E-4532-920C-28D5003067A2}" name="入力変換" dataDxfId="151">
      <calculatedColumnFormula>DBCS(D82)</calculatedColumnFormula>
    </tableColumn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3F727BD-AADC-4790-B4EF-F2A7F5729C11}" name="変更前の従事先の免許権者" displayName="変更前の従事先の免許権者" ref="B84:E85" totalsRowShown="0" headerRowDxfId="150" headerRowBorderDxfId="149" tableBorderDxfId="148" totalsRowBorderDxfId="147">
  <autoFilter ref="B84:E85" xr:uid="{63F727BD-AADC-4790-B4EF-F2A7F5729C11}"/>
  <tableColumns count="4">
    <tableColumn id="1" xr3:uid="{4E523C01-B645-43A3-BAA8-95E85FE4825B}" name="No." dataDxfId="146"/>
    <tableColumn id="2" xr3:uid="{69258321-1151-40FF-9035-0DDAC3A9D5B6}" name="項目" dataDxfId="145"/>
    <tableColumn id="3" xr3:uid="{D62DDB68-B1F8-417F-8BF1-5E96149EC3B7}" name="入力内容" dataDxfId="144">
      <calculatedColumnFormula>IF(VLOOKUP(B85,従事先,3,FALSE)="","",VLOOKUP(B85,従事先,3,FALSE))</calculatedColumnFormula>
    </tableColumn>
    <tableColumn id="4" xr3:uid="{1920A24E-C0F2-430C-A54B-39908F2611A0}" name="入力変換" dataDxfId="143">
      <calculatedColumnFormula>IF(D85="国土交通大臣","国土交通",D85)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C5B9B2B-4B40-422E-A50D-CC054E7F43E0}" name="変更前の従事先の回号" displayName="変更前の従事先の回号" ref="B87:E88" totalsRowShown="0" headerRowDxfId="142" headerRowBorderDxfId="141" tableBorderDxfId="140" totalsRowBorderDxfId="139">
  <autoFilter ref="B87:E88" xr:uid="{AC5B9B2B-4B40-422E-A50D-CC054E7F43E0}"/>
  <tableColumns count="4">
    <tableColumn id="1" xr3:uid="{5BAB9C6B-13C2-4198-BC0C-EEE245AAD2BB}" name="No." dataDxfId="138"/>
    <tableColumn id="2" xr3:uid="{9B1053A2-4FE5-4A36-9177-2060617006FB}" name="項目" dataDxfId="137"/>
    <tableColumn id="3" xr3:uid="{9775E049-E271-403D-9814-A3105B7C25B2}" name="入力内容" dataDxfId="136">
      <calculatedColumnFormula>IF(VLOOKUP(B88,従事先,3,FALSE)="","",VLOOKUP(B88,従事先,3,FALSE))</calculatedColumnFormula>
    </tableColumn>
    <tableColumn id="4" xr3:uid="{490087BE-0B23-4F53-BB23-248E35BD2D66}" name="入力変換" dataDxfId="135">
      <calculatedColumnFormula>DBCS(D88)</calculatedColumnFormula>
    </tableColumn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1785181D-83D9-4C33-AE1F-BBD522F7D4B7}" name="変更前の従事先の免許番号" displayName="変更前の従事先の免許番号" ref="B90:E91" totalsRowShown="0" headerRowDxfId="134" headerRowBorderDxfId="133" tableBorderDxfId="132" totalsRowBorderDxfId="131">
  <autoFilter ref="B90:E91" xr:uid="{1785181D-83D9-4C33-AE1F-BBD522F7D4B7}"/>
  <tableColumns count="4">
    <tableColumn id="1" xr3:uid="{6EEEF888-FAF5-4916-8849-E5B100B5DB5A}" name="No." dataDxfId="130"/>
    <tableColumn id="2" xr3:uid="{D0866F37-53CB-4F5E-9254-3F374A154D86}" name="項目" dataDxfId="129"/>
    <tableColumn id="3" xr3:uid="{284773F0-E073-459F-BCA1-D691B8D6D854}" name="入力内容" dataDxfId="128">
      <calculatedColumnFormula>IF(VLOOKUP(B91,従事先,3,FALSE)="","",VLOOKUP(B91,従事先,3,FALSE))</calculatedColumnFormula>
    </tableColumn>
    <tableColumn id="4" xr3:uid="{12A13825-10A9-4FC6-A4B5-4B80D7BEDE82}" name="入力変換" dataDxfId="127">
      <calculatedColumnFormula>DBCS(IF(LEN(D91)=1,"00000"&amp;D91,IF(LEN(D91)=2,"0000"&amp;D91,IF(LEN(D91)=3,"000"&amp;D91,IF(LEN(D91)=4,"00"&amp;D91,IF(LEN(D91)=5,"0"&amp;D91,IF(LEN(D91)=6,D91,"")))))))</calculatedColumnFormula>
    </tableColumn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C825D92-157A-4176-9760-385B3659D630}" name="変更後の従事先の変更年月日" displayName="変更後の従事先の変更年月日" ref="B93:L94" totalsRowShown="0" headerRowDxfId="126" dataDxfId="124" headerRowBorderDxfId="125" tableBorderDxfId="123" totalsRowBorderDxfId="122">
  <autoFilter ref="B93:L94" xr:uid="{6C825D92-157A-4176-9760-385B3659D630}"/>
  <tableColumns count="11">
    <tableColumn id="1" xr3:uid="{B94D0789-0381-4700-B7AC-2156EA65B82A}" name="No." dataDxfId="121"/>
    <tableColumn id="2" xr3:uid="{3F70DD79-E6D6-4F32-BE57-FA415FD4E800}" name="項目" dataDxfId="120"/>
    <tableColumn id="3" xr3:uid="{10138A73-B353-4090-9A40-307462AC80D8}" name="入力内容" dataDxfId="119">
      <calculatedColumnFormula>VLOOKUP(B94,従事先,3,FALSE)&amp;VLOOKUP(B94,従事先,4,FALSE)&amp;VLOOKUP(B94,従事先,5,FALSE)&amp;VLOOKUP(B94,従事先,6,FALSE)&amp;VLOOKUP(B94,従事先,7,FALSE)&amp;VLOOKUP(B94,従事先,8,FALSE)&amp;VLOOKUP(B94,従事先,9,FALSE)</calculatedColumnFormula>
    </tableColumn>
    <tableColumn id="4" xr3:uid="{745BCC86-C57A-4A88-9E1F-952E945C15F0}" name="入力変換" dataDxfId="118">
      <calculatedColumnFormula>IFERROR(DBCS(DATESTRING(D94)),"")</calculatedColumnFormula>
    </tableColumn>
    <tableColumn id="5" xr3:uid="{E9BAC353-87ED-4190-B833-92648629395A}" name="和暦" dataDxfId="117">
      <calculatedColumnFormula>IFERROR(DBCS(VLOOKUP(MID(E94,1,2),和暦変換,2,FALSE)),"")</calculatedColumnFormula>
    </tableColumn>
    <tableColumn id="6" xr3:uid="{9625BABE-D491-4238-B8FE-02C162EF96DF}" name="年２桁目" dataDxfId="116">
      <calculatedColumnFormula>MID(E94,3,1)</calculatedColumnFormula>
    </tableColumn>
    <tableColumn id="7" xr3:uid="{49E31FB1-31A3-4689-B93E-FFC957848880}" name="年１桁目" dataDxfId="115">
      <calculatedColumnFormula>MID(E94,4,1)</calculatedColumnFormula>
    </tableColumn>
    <tableColumn id="8" xr3:uid="{0BB4D6F6-7276-4995-8CC7-1CCA89FBAF2D}" name="月２桁目" dataDxfId="114">
      <calculatedColumnFormula>MID(E94,6,1)</calculatedColumnFormula>
    </tableColumn>
    <tableColumn id="9" xr3:uid="{D5E84AB5-2D54-4CA0-A4FA-D25D52CF1C47}" name="月１桁目" dataDxfId="113">
      <calculatedColumnFormula>MID(E94,7,1)</calculatedColumnFormula>
    </tableColumn>
    <tableColumn id="10" xr3:uid="{66BB5BFD-4274-4F1A-9C9C-730E96268A1E}" name="日２桁目" dataDxfId="112">
      <calculatedColumnFormula>MID(E94,9,1)</calculatedColumnFormula>
    </tableColumn>
    <tableColumn id="11" xr3:uid="{22FA94EB-A684-4A83-8DC6-A359128ED5D3}" name="日１桁目" dataDxfId="111">
      <calculatedColumnFormula>MID(E94,10,1)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3E91C3-73E6-4E4D-8492-64B398CFFD34}" name="氏名の変換" displayName="氏名の変換" ref="B6:D7" totalsRowShown="0" headerRowDxfId="520" dataDxfId="518" headerRowBorderDxfId="519" tableBorderDxfId="517" totalsRowBorderDxfId="516">
  <autoFilter ref="B6:D7" xr:uid="{43A27940-1643-4876-817D-8AF99F568FEA}"/>
  <tableColumns count="3">
    <tableColumn id="1" xr3:uid="{1424AB01-3681-4145-AA6D-03E4CD3E4170}" name="No." dataDxfId="515"/>
    <tableColumn id="2" xr3:uid="{3F436B3F-53B4-43E1-917A-743742249504}" name="項目" dataDxfId="514"/>
    <tableColumn id="3" xr3:uid="{F912D80F-EFB2-4CEF-8091-925F0C3A55CF}" name="入力内容" dataDxfId="513">
      <calculatedColumnFormula>IF(VLOOKUP(B7,必須項目,3,FALSE)="","",VLOOKUP(B7,必須項目,3,FALSE))</calculatedColumn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2F3583C-1E58-470D-9C81-D82C37387FCA}" name="変更後の従事先の商号又は名称" displayName="変更後の従事先の商号又は名称" ref="B96:AS97" totalsRowShown="0" headerRowDxfId="110" dataDxfId="108" headerRowBorderDxfId="109" tableBorderDxfId="107" totalsRowBorderDxfId="106">
  <autoFilter ref="B96:AS97" xr:uid="{62F3583C-1E58-470D-9C81-D82C37387FCA}"/>
  <tableColumns count="44">
    <tableColumn id="1" xr3:uid="{3FC1C837-A9A0-4D31-B1F8-03DD2FBF8FDD}" name="No." dataDxfId="105"/>
    <tableColumn id="2" xr3:uid="{62C27FDD-B507-4FEC-8511-CA15202F5AE7}" name="項目" dataDxfId="104"/>
    <tableColumn id="3" xr3:uid="{CD03F26B-AF29-4E87-BD4D-EE88042D7F0A}" name="入力内容" dataDxfId="103">
      <calculatedColumnFormula>IF(VLOOKUP(B97,従事先,3,FALSE)="","",VLOOKUP(B97,従事先,3,FALSE))</calculatedColumnFormula>
    </tableColumn>
    <tableColumn id="4" xr3:uid="{B145214E-8CFE-41FF-9172-E99B8EB32F7D}" name="入力変換" dataDxfId="102">
      <calculatedColumnFormula>DBCS(D97)</calculatedColumnFormula>
    </tableColumn>
    <tableColumn id="5" xr3:uid="{97BCE561-E05F-4A18-85E2-426531EC8F14}" name="１文字目" dataDxfId="101">
      <calculatedColumnFormula>DBCS(MID(E97,1,1))</calculatedColumnFormula>
    </tableColumn>
    <tableColumn id="6" xr3:uid="{2018C819-5E16-435D-A229-6228C6F05A54}" name="２文字目" dataDxfId="100">
      <calculatedColumnFormula>DBCS(MID(E97,2,1))</calculatedColumnFormula>
    </tableColumn>
    <tableColumn id="7" xr3:uid="{0B51C6B4-0A4B-4103-B1BD-806FD1406285}" name="３文字目" dataDxfId="99">
      <calculatedColumnFormula>DBCS(MID(E97,3,1))</calculatedColumnFormula>
    </tableColumn>
    <tableColumn id="8" xr3:uid="{BFAD13DE-BB0B-4590-A3FC-26B52B0677BA}" name="４文字目" dataDxfId="98">
      <calculatedColumnFormula>DBCS(MID(E97,4,1))</calculatedColumnFormula>
    </tableColumn>
    <tableColumn id="9" xr3:uid="{3C1E1A76-DC67-4957-BB70-E2530F3D2412}" name="５文字目" dataDxfId="97">
      <calculatedColumnFormula>DBCS(MID(E97,5,1))</calculatedColumnFormula>
    </tableColumn>
    <tableColumn id="10" xr3:uid="{70A09F45-676F-4F23-9B96-D0EF7DEB517D}" name="６文字目" dataDxfId="96">
      <calculatedColumnFormula>DBCS(MID(E97,6,1))</calculatedColumnFormula>
    </tableColumn>
    <tableColumn id="11" xr3:uid="{65B3284F-8502-4BD3-988F-E87D6F0B8CCA}" name="７文字目" dataDxfId="95">
      <calculatedColumnFormula>DBCS(MID(E97,7,1))</calculatedColumnFormula>
    </tableColumn>
    <tableColumn id="12" xr3:uid="{26F9C1BD-8CAA-455D-877F-AE05DE6FFDEA}" name="８文字目" dataDxfId="94">
      <calculatedColumnFormula>DBCS(MID(E97,8,1))</calculatedColumnFormula>
    </tableColumn>
    <tableColumn id="13" xr3:uid="{213D4B10-7269-44AD-A0AA-61F9F8356C58}" name="９文字目" dataDxfId="93">
      <calculatedColumnFormula>DBCS(MID(E97,9,1))</calculatedColumnFormula>
    </tableColumn>
    <tableColumn id="14" xr3:uid="{C02B4BA5-F21F-4165-9CDA-58CBD3AAB60C}" name="10文字目" dataDxfId="92">
      <calculatedColumnFormula>DBCS(MID(E97,10,1))</calculatedColumnFormula>
    </tableColumn>
    <tableColumn id="15" xr3:uid="{08A158EF-855F-4C83-9703-D31CFEA67C25}" name="11文字目" dataDxfId="91">
      <calculatedColumnFormula>DBCS(MID(E97,11,1))</calculatedColumnFormula>
    </tableColumn>
    <tableColumn id="16" xr3:uid="{C5AD060A-1200-40F0-BF7A-485CB1C4FAB8}" name="12文字目" dataDxfId="90">
      <calculatedColumnFormula>DBCS(MID(E97,12,1))</calculatedColumnFormula>
    </tableColumn>
    <tableColumn id="17" xr3:uid="{AE44CB68-B1EB-48D4-98AB-93477278AB66}" name="13文字目" dataDxfId="89">
      <calculatedColumnFormula>DBCS(MID(E97,13,1))</calculatedColumnFormula>
    </tableColumn>
    <tableColumn id="18" xr3:uid="{A667CDA9-7CF7-413E-990D-72D540E620CC}" name="14文字目" dataDxfId="88">
      <calculatedColumnFormula>DBCS(MID(E97,14,1))</calculatedColumnFormula>
    </tableColumn>
    <tableColumn id="19" xr3:uid="{5F805BF4-4039-4211-BAA6-BAEC04996F30}" name="15文字目" dataDxfId="87">
      <calculatedColumnFormula>DBCS(MID(E97,15,1))</calculatedColumnFormula>
    </tableColumn>
    <tableColumn id="20" xr3:uid="{84B21412-255F-4EFC-B7E7-D29F7112EFC6}" name="16文字目" dataDxfId="86">
      <calculatedColumnFormula>DBCS(MID(E97,16,1))</calculatedColumnFormula>
    </tableColumn>
    <tableColumn id="21" xr3:uid="{1F18B17C-642C-46A8-AA86-08BA8D09844E}" name="17文字目" dataDxfId="85">
      <calculatedColumnFormula>DBCS(MID(E97,17,1))</calculatedColumnFormula>
    </tableColumn>
    <tableColumn id="22" xr3:uid="{3B08F299-A619-48EA-B5AA-5F1C711C9853}" name="18文字目" dataDxfId="84">
      <calculatedColumnFormula>DBCS(MID(E97,18,1))</calculatedColumnFormula>
    </tableColumn>
    <tableColumn id="23" xr3:uid="{4F2E38D7-637F-4283-9261-758FB13897F9}" name="19文字目" dataDxfId="83">
      <calculatedColumnFormula>DBCS(MID(E97,19,1))</calculatedColumnFormula>
    </tableColumn>
    <tableColumn id="24" xr3:uid="{26454B13-E52C-40F1-9411-C864B8A30F3A}" name="20文字目" dataDxfId="82">
      <calculatedColumnFormula>DBCS(MID(E97,20,1))</calculatedColumnFormula>
    </tableColumn>
    <tableColumn id="25" xr3:uid="{B35097D9-4AB3-4346-BCF9-B97E222C4A24}" name="21文字目" dataDxfId="81">
      <calculatedColumnFormula>DBCS(MID(E97,21,1))</calculatedColumnFormula>
    </tableColumn>
    <tableColumn id="26" xr3:uid="{FD877C6D-F030-4BF7-AE7B-8798897DD9BB}" name="22文字目" dataDxfId="80">
      <calculatedColumnFormula>DBCS(MID(E97,22,1))</calculatedColumnFormula>
    </tableColumn>
    <tableColumn id="27" xr3:uid="{E431AFB9-020F-4006-AADA-1651A68909F6}" name="23文字目" dataDxfId="79">
      <calculatedColumnFormula>DBCS(MID(E97,23,1))</calculatedColumnFormula>
    </tableColumn>
    <tableColumn id="28" xr3:uid="{86B88D87-2F32-4B0D-8C24-81C3BA604BAD}" name="24文字目" dataDxfId="78">
      <calculatedColumnFormula>DBCS(MID(E97,24,1))</calculatedColumnFormula>
    </tableColumn>
    <tableColumn id="29" xr3:uid="{3E735300-75A9-4F8A-9D06-0CEFBD3284F3}" name="25文字目" dataDxfId="77">
      <calculatedColumnFormula>DBCS(MID(E97,25,1))</calculatedColumnFormula>
    </tableColumn>
    <tableColumn id="30" xr3:uid="{0A2CD7F2-DAEC-436B-B6D3-7B730D9BACE1}" name="26文字目" dataDxfId="76">
      <calculatedColumnFormula>DBCS(MID(E97,26,1))</calculatedColumnFormula>
    </tableColumn>
    <tableColumn id="31" xr3:uid="{1AD5DF40-5ACC-40BD-BC78-452CD47C449A}" name="27文字目" dataDxfId="75">
      <calculatedColumnFormula>DBCS(MID(E97,27,1))</calculatedColumnFormula>
    </tableColumn>
    <tableColumn id="32" xr3:uid="{957AC4AF-3782-4672-9680-E36BA74812CF}" name="28文字目" dataDxfId="74">
      <calculatedColumnFormula>DBCS(MID(E97,28,1))</calculatedColumnFormula>
    </tableColumn>
    <tableColumn id="33" xr3:uid="{9E9CCDBA-AA9C-47B9-957A-CDCBC39F736C}" name="29文字目" dataDxfId="73">
      <calculatedColumnFormula>DBCS(MID(E97,29,1))</calculatedColumnFormula>
    </tableColumn>
    <tableColumn id="34" xr3:uid="{99A994E1-E976-4302-9F5E-CA317692203F}" name="30文字目" dataDxfId="72">
      <calculatedColumnFormula>DBCS(MID(E97,30,1))</calculatedColumnFormula>
    </tableColumn>
    <tableColumn id="35" xr3:uid="{7A30403E-4342-4238-9B71-B32D031BB20E}" name="31文字目" dataDxfId="71">
      <calculatedColumnFormula>DBCS(MID(E97,31,1))</calculatedColumnFormula>
    </tableColumn>
    <tableColumn id="36" xr3:uid="{F5315672-0B30-49A9-B402-AB1F01DE00C3}" name="32文字目" dataDxfId="70">
      <calculatedColumnFormula>DBCS(MID(E97,32,1))</calculatedColumnFormula>
    </tableColumn>
    <tableColumn id="37" xr3:uid="{ED059D33-3F75-4B9C-96EE-B58ECB19B740}" name="33文字目" dataDxfId="69">
      <calculatedColumnFormula>DBCS(MID(E97,33,1))</calculatedColumnFormula>
    </tableColumn>
    <tableColumn id="38" xr3:uid="{BCECC710-A5F4-417F-8A69-255BF1C693F9}" name="34文字目" dataDxfId="68">
      <calculatedColumnFormula>DBCS(MID(E97,34,1))</calculatedColumnFormula>
    </tableColumn>
    <tableColumn id="39" xr3:uid="{0EA8E84E-60D9-455D-8808-BF0D45A9EA47}" name="35文字目" dataDxfId="67">
      <calculatedColumnFormula>DBCS(MID(E97,35,1))</calculatedColumnFormula>
    </tableColumn>
    <tableColumn id="40" xr3:uid="{F7BD9DDE-EA25-4E21-BFB4-65209B5C0C0B}" name="36文字目" dataDxfId="66">
      <calculatedColumnFormula>DBCS(MID(E97,36,1))</calculatedColumnFormula>
    </tableColumn>
    <tableColumn id="41" xr3:uid="{707584AF-4E53-4C27-8D49-C6059C5F6F1E}" name="37文字目" dataDxfId="65">
      <calculatedColumnFormula>DBCS(MID(E97,37,1))</calculatedColumnFormula>
    </tableColumn>
    <tableColumn id="42" xr3:uid="{96288D33-9EBA-483A-A07E-4F0CC29036F5}" name="38文字目" dataDxfId="64">
      <calculatedColumnFormula>DBCS(MID(E97,38,1))</calculatedColumnFormula>
    </tableColumn>
    <tableColumn id="43" xr3:uid="{A43555ED-D15A-411A-99FB-9E17651DA712}" name="39文字目" dataDxfId="63">
      <calculatedColumnFormula>DBCS(MID(E97,39,1))</calculatedColumnFormula>
    </tableColumn>
    <tableColumn id="44" xr3:uid="{C8C8C4AC-9D41-4A87-9469-F17957DE8C55}" name="40文字目" dataDxfId="62">
      <calculatedColumnFormula>DBCS(MID(E97,40,1))</calculatedColumnFormula>
    </tableColumn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CD11A11-211C-4F3C-A5C7-485F17909A11}" name="変更後の従事先の免許権者" displayName="変更後の従事先の免許権者" ref="B99:G100" totalsRowShown="0" headerRowDxfId="61" dataDxfId="59" headerRowBorderDxfId="60" tableBorderDxfId="58" totalsRowBorderDxfId="57">
  <autoFilter ref="B99:G100" xr:uid="{0CF3177A-31D9-422E-BB00-F6FC9195019C}"/>
  <tableColumns count="6">
    <tableColumn id="1" xr3:uid="{E614EECA-CAC1-4AC6-9D31-40D187140C96}" name="No." dataDxfId="56"/>
    <tableColumn id="2" xr3:uid="{A902DBD8-02EC-4F8F-8E25-1A55194A8774}" name="項目" dataDxfId="55"/>
    <tableColumn id="3" xr3:uid="{B328C60E-3273-4CF2-9C98-8C70C9604BB6}" name="入力内容" dataDxfId="54">
      <calculatedColumnFormula>IF(VLOOKUP(B100,従事先,3,FALSE)="","",VLOOKUP(B100,従事先,3,FALSE))</calculatedColumnFormula>
    </tableColumn>
    <tableColumn id="4" xr3:uid="{10B028DD-7045-4A73-B889-D28440564BB9}" name="入力変換" dataDxfId="53">
      <calculatedColumnFormula>IFERROR(DBCS(VLOOKUP(D100,都道府県コード,2,FALSE)),"")</calculatedColumnFormula>
    </tableColumn>
    <tableColumn id="5" xr3:uid="{AD5065F5-E686-4E17-893A-096DC171BDB5}" name="２桁目" dataDxfId="52">
      <calculatedColumnFormula>MID(E100,1,1)</calculatedColumnFormula>
    </tableColumn>
    <tableColumn id="6" xr3:uid="{F4BB31FE-2DA6-4AB8-92EA-EA35A2762AAF}" name="１桁目" dataDxfId="51">
      <calculatedColumnFormula>MID(E100,2,1)</calculatedColumnFormula>
    </tableColumn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660D472-C48E-414D-AD8A-56284A2DBDBF}" name="変更後の従事先の回号" displayName="変更後の従事先の回号" ref="B102:E103" totalsRowShown="0" headerRowDxfId="50" headerRowBorderDxfId="49" tableBorderDxfId="48" totalsRowBorderDxfId="47">
  <autoFilter ref="B102:E103" xr:uid="{5DE116AC-FCEC-49F9-A3AA-4292AE62F48E}"/>
  <tableColumns count="4">
    <tableColumn id="1" xr3:uid="{9641A50F-B74D-436D-ACDA-50C0ED128B05}" name="No." dataDxfId="46"/>
    <tableColumn id="2" xr3:uid="{397B51C3-53B2-464A-A9DB-63714765C883}" name="項目" dataDxfId="45"/>
    <tableColumn id="3" xr3:uid="{7415E436-232C-4D61-8BCA-15B3020739A2}" name="入力内容" dataDxfId="44">
      <calculatedColumnFormula>IF(VLOOKUP(B103,従事先,3,FALSE)="","",VLOOKUP(B103,従事先,3,FALSE))</calculatedColumnFormula>
    </tableColumn>
    <tableColumn id="4" xr3:uid="{F0C31790-D7A4-4FF0-A687-F364B5E22F0F}" name="入力変換" dataDxfId="43">
      <calculatedColumnFormula>DBCS(D103)</calculatedColumnFormula>
    </tableColumn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B97DBD2-381B-4062-866D-089E80BA6989}" name="変更後の従事先の免許番号" displayName="変更後の従事先の免許番号" ref="B105:K106" totalsRowShown="0" headerRowDxfId="42" dataDxfId="40" headerRowBorderDxfId="41" tableBorderDxfId="39" totalsRowBorderDxfId="38">
  <autoFilter ref="B105:K106" xr:uid="{F025393C-257F-4F85-8766-1AF0FD35C09A}"/>
  <tableColumns count="10">
    <tableColumn id="1" xr3:uid="{AD4312D4-9724-4A36-90E5-A96F847C9915}" name="No." dataDxfId="37"/>
    <tableColumn id="2" xr3:uid="{0F23A831-7064-4EFF-B74B-67A75EF90E3C}" name="項目" dataDxfId="36"/>
    <tableColumn id="3" xr3:uid="{6FFF04BB-2F86-433F-8B21-FD5775784C50}" name="入力内容" dataDxfId="35">
      <calculatedColumnFormula>IF(VLOOKUP(B106,従事先,3,FALSE)="","",VLOOKUP(B106,従事先,3,FALSE))</calculatedColumnFormula>
    </tableColumn>
    <tableColumn id="4" xr3:uid="{3590D2EF-18D0-4816-8E5F-F9329219FD5B}" name="入力変換" dataDxfId="34">
      <calculatedColumnFormula>DBCS(IF(LEN(D106)=1,"00000"&amp;D106,IF(LEN(D106)=2,"0000"&amp;D106,IF(LEN(D106)=3,"000"&amp;D106,IF(LEN(D106)=4,"00"&amp;D106,IF(LEN(D106)=5,"0"&amp;D106,IF(LEN(D106)=6,D106,"")))))))</calculatedColumnFormula>
    </tableColumn>
    <tableColumn id="5" xr3:uid="{DDFA91DA-D5E7-45CA-B9E3-C7243D91A71F}" name="６桁目" dataDxfId="33">
      <calculatedColumnFormula>MID(E106,1,1)</calculatedColumnFormula>
    </tableColumn>
    <tableColumn id="6" xr3:uid="{A6267095-37C1-43FE-8081-41D5F0BCC6A5}" name="５桁目" dataDxfId="32">
      <calculatedColumnFormula>MID(E106,2,1)</calculatedColumnFormula>
    </tableColumn>
    <tableColumn id="7" xr3:uid="{15709214-6B00-4537-83C1-82AA2E19DE9F}" name="４桁目" dataDxfId="31">
      <calculatedColumnFormula>MID(E106,3,1)</calculatedColumnFormula>
    </tableColumn>
    <tableColumn id="8" xr3:uid="{1E173543-4443-444A-87FA-657A07AA875F}" name="３桁目" dataDxfId="30">
      <calculatedColumnFormula>MID(E106,4,1)</calculatedColumnFormula>
    </tableColumn>
    <tableColumn id="9" xr3:uid="{B110FEB5-4956-4117-98B7-870371F99DD5}" name="２桁目" dataDxfId="29">
      <calculatedColumnFormula>MID(E106,5,1)</calculatedColumnFormula>
    </tableColumn>
    <tableColumn id="10" xr3:uid="{6B71B132-3F20-479C-AA31-7DA64DC15AFC}" name="１桁目" dataDxfId="28">
      <calculatedColumnFormula>MID(E106,6,1)</calculatedColumnFormula>
    </tableColumn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F1D0A-F322-4586-ABB5-AD896B46E138}" name="発行番号" displayName="発行番号" ref="B57:E58" totalsRowShown="0" headerRowDxfId="27" headerRowBorderDxfId="26" tableBorderDxfId="25" totalsRowBorderDxfId="24">
  <autoFilter ref="B57:E58" xr:uid="{EF9A55CD-95B6-477D-96F7-B06C161C4307}"/>
  <tableColumns count="4">
    <tableColumn id="1" xr3:uid="{10AC247D-FE9E-407A-95FB-DB64D9217374}" name="No." dataDxfId="23"/>
    <tableColumn id="2" xr3:uid="{D28276A5-E125-45DE-B3A6-3560C1633AE0}" name="項目" dataDxfId="22"/>
    <tableColumn id="3" xr3:uid="{17E4F69F-08CE-44A1-9DAB-B6FAC3944004}" name="入力内容" dataDxfId="21">
      <calculatedColumnFormula>IF(VLOOKUP(B58,住所,3,FALSE)="","",VLOOKUP(B58,住所,3,FALSE))</calculatedColumnFormula>
    </tableColumn>
    <tableColumn id="4" xr3:uid="{50D29BFD-86FF-4E56-A703-5E066A7F6DC9}" name="入力変換" dataDxfId="20">
      <calculatedColumnFormula>DBCS(D58)</calculatedColumnFormula>
    </tableColumn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D1578E-4EB4-4164-8F5B-EC070965333B}" name="交付年月日" displayName="交付年月日" ref="B60:E61" totalsRowShown="0" headerRowDxfId="19" headerRowBorderDxfId="18" tableBorderDxfId="17" totalsRowBorderDxfId="16">
  <autoFilter ref="B60:E61" xr:uid="{2D82FFA7-6430-40A2-80B8-D17DDB400A0C}"/>
  <tableColumns count="4">
    <tableColumn id="1" xr3:uid="{2D5C4274-D569-461D-9CC4-0657ED84EB35}" name="No." dataDxfId="15"/>
    <tableColumn id="2" xr3:uid="{8550A449-8972-4F53-8179-5C13B62D7E1E}" name="項目" dataDxfId="14"/>
    <tableColumn id="3" xr3:uid="{B7A5FE0A-A27E-4290-8FA0-318C04A3D7B7}" name="入力内容" dataDxfId="13">
      <calculatedColumnFormula>VLOOKUP(B61,住所,3,FALSE)&amp;VLOOKUP(B61,住所,4,FALSE)&amp;VLOOKUP(B61,住所,5,FALSE)&amp;VLOOKUP(B61,住所,6,FALSE)&amp;VLOOKUP(B61,住所,7,FALSE)&amp;VLOOKUP(B61,住所,8,FALSE)&amp;VLOOKUP(B61,住所,9,FALSE)</calculatedColumnFormula>
    </tableColumn>
    <tableColumn id="4" xr3:uid="{AEC0A6A6-10C4-4456-9904-2C6C18CAA9DD}" name="入力変換" dataDxfId="12">
      <calculatedColumnFormula>IFERROR(DBCS(TEXT(DATEVALUE(D61),"ggge年m月d日")),"")</calculatedColumnFormula>
    </tableColumn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0883CB3-ACCE-4E8D-A236-47F4950D7A4E}" name="書換交付申請書用の電話番号" displayName="書換交付申請書用の電話番号" ref="C54:E55" totalsRowShown="0" headerRowDxfId="11" headerRowBorderDxfId="10" tableBorderDxfId="9" totalsRowBorderDxfId="8">
  <autoFilter ref="C54:E55" xr:uid="{49EB73BA-3E4B-467D-B1B2-0C386A9B160D}"/>
  <tableColumns count="3">
    <tableColumn id="1" xr3:uid="{835CC88B-54C4-493F-A4D1-731EA43E18FA}" name="上３桁" dataDxfId="7">
      <calculatedColumnFormula>MID(E52,1,3)</calculatedColumnFormula>
    </tableColumn>
    <tableColumn id="2" xr3:uid="{53B3F171-025D-4C18-A11A-547980ACA826}" name="中４桁" dataDxfId="6">
      <calculatedColumnFormula>MID(E52,5,4)</calculatedColumnFormula>
    </tableColumn>
    <tableColumn id="3" xr3:uid="{4DE85ADC-1C65-4462-8753-DED10584A5AC}" name="下４桁" dataDxfId="5">
      <calculatedColumnFormula>MID(E52,10,4)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BB25DB-3D9E-4ABD-AA48-22252CBFAB75}" name="生年月日の変換" displayName="生年月日の変換" ref="B9:I10" totalsRowShown="0" headerRowDxfId="512" dataDxfId="510" headerRowBorderDxfId="511" tableBorderDxfId="509" totalsRowBorderDxfId="508">
  <autoFilter ref="B9:I10" xr:uid="{9EF1EB57-D4ED-4983-A4E1-DB73BAAA4146}"/>
  <tableColumns count="8">
    <tableColumn id="1" xr3:uid="{F63DEE17-2F4F-46F0-90C2-87EA652A364C}" name="No." dataDxfId="507"/>
    <tableColumn id="2" xr3:uid="{3868401B-BC8D-4E9E-AA3A-92C8AA904626}" name="項目" dataDxfId="506"/>
    <tableColumn id="3" xr3:uid="{9748F6A1-0CB7-48C0-BFD5-DB3E152900D2}" name="入力内容" dataDxfId="505">
      <calculatedColumnFormula>VLOOKUP(B10,必須項目,3,FALSE)&amp;VLOOKUP(B10,必須項目,4,FALSE)&amp;VLOOKUP(B10,必須項目,5,FALSE)&amp;VLOOKUP(B10,必須項目,6,FALSE)&amp;VLOOKUP(B10,必須項目,7,FALSE)&amp;VLOOKUP(B10,必須項目,8,FALSE)&amp;VLOOKUP(B10,必須項目,9,FALSE)</calculatedColumnFormula>
    </tableColumn>
    <tableColumn id="4" xr3:uid="{EA458814-2E1C-423F-8279-3343F94D15D3}" name="入力変換" dataDxfId="504">
      <calculatedColumnFormula>IFERROR(DBCS(TEXT(DATEVALUE(D10),"ggge年m月d日")),"")</calculatedColumnFormula>
    </tableColumn>
    <tableColumn id="5" xr3:uid="{8C589B3E-86C7-4BF4-A827-743915EEA33B}" name="和暦" dataDxfId="503">
      <calculatedColumnFormula>DBCS(MID(E10,1,2))</calculatedColumnFormula>
    </tableColumn>
    <tableColumn id="6" xr3:uid="{B9E6E583-2D5A-4E63-9621-4CF7C61E14DE}" name="年" dataDxfId="502">
      <calculatedColumnFormula>DBCS(TEXT(E10,"e"))</calculatedColumnFormula>
    </tableColumn>
    <tableColumn id="7" xr3:uid="{79291044-F88B-40E0-BED3-A1D2B07E2B0A}" name="月" dataDxfId="501">
      <calculatedColumnFormula>DBCS(TEXT(E10,"m"))</calculatedColumnFormula>
    </tableColumn>
    <tableColumn id="8" xr3:uid="{4112E8AC-03AD-4975-86F7-59662934220C}" name="日" dataDxfId="500">
      <calculatedColumnFormula>DBCS(TEXT(E10,"d"))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28FE88B-8C8D-4C94-B957-104B088918C2}" name="宅建士登録番号の変換" displayName="宅建士登録番号の変換" ref="B12:K13" totalsRowShown="0" headerRowDxfId="499" dataDxfId="497" headerRowBorderDxfId="498" tableBorderDxfId="496" totalsRowBorderDxfId="495">
  <autoFilter ref="B12:K13" xr:uid="{F8796B24-857B-4FFD-823B-4F99957F2117}"/>
  <tableColumns count="10">
    <tableColumn id="1" xr3:uid="{595425A8-CC8E-4D50-B204-A4FE3ACA5575}" name="No." dataDxfId="494"/>
    <tableColumn id="2" xr3:uid="{DA547E03-8732-4B12-9397-30B35978AB60}" name="項目" dataDxfId="493"/>
    <tableColumn id="3" xr3:uid="{0523E96E-2823-428C-97E8-D7EEB7BA720D}" name="入力内容" dataDxfId="492">
      <calculatedColumnFormula>IF(VLOOKUP(B13,必須項目,3,FALSE)="","",VLOOKUP(B13,必須項目,3,FALSE))</calculatedColumnFormula>
    </tableColumn>
    <tableColumn id="4" xr3:uid="{6EA9B6FA-87A6-437C-843F-59B2943D9C84}" name="入力変換" dataDxfId="491">
      <calculatedColumnFormula>DBCS(IF(LEN(D13)=1,"00000"&amp;D13,IF(LEN(D13)=2,"0000"&amp;D13,IF(LEN(D13)=3,"000"&amp;D13,IF(LEN(D13)=4,"00"&amp;D13,IF(LEN(D13)=5,"0"&amp;D13,IF(LEN(D13)=6,D13,"")))))))</calculatedColumnFormula>
    </tableColumn>
    <tableColumn id="5" xr3:uid="{01AFE965-2554-45D9-A225-0C6B71B30240}" name="６桁目" dataDxfId="490">
      <calculatedColumnFormula>MID(E13,1,1)</calculatedColumnFormula>
    </tableColumn>
    <tableColumn id="6" xr3:uid="{82CF5900-1849-4BFF-81E4-851800EE6A26}" name="５桁目" dataDxfId="489">
      <calculatedColumnFormula>MID(E13,2,1)</calculatedColumnFormula>
    </tableColumn>
    <tableColumn id="7" xr3:uid="{391534B3-6AD7-4F31-B775-561930C15BE3}" name="４桁目" dataDxfId="488">
      <calculatedColumnFormula>MID(E13,3,1)</calculatedColumnFormula>
    </tableColumn>
    <tableColumn id="8" xr3:uid="{B17DA98A-F758-4542-A6CE-E40F1BC8BCA2}" name="３桁目" dataDxfId="487">
      <calculatedColumnFormula>MID(E13,4,1)</calculatedColumnFormula>
    </tableColumn>
    <tableColumn id="9" xr3:uid="{6AE9F11A-1AEE-4751-AF7E-E0B52D45EBAC}" name="２桁目" dataDxfId="486">
      <calculatedColumnFormula>MID(E13,5,1)</calculatedColumnFormula>
    </tableColumn>
    <tableColumn id="10" xr3:uid="{FD18B686-6D7D-4E1C-B489-E24BE243F1F4}" name="１桁目" dataDxfId="485">
      <calculatedColumnFormula>MID(E13,6,1)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D54E4C5-74DE-44CC-840C-F155ECE7B93A}" name="氏名の変更年月日の変換" displayName="氏名の変更年月日の変換" ref="B15:L16" totalsRowShown="0" headerRowDxfId="484" dataDxfId="483" tableBorderDxfId="482">
  <autoFilter ref="B15:L16" xr:uid="{830E9DB8-4D3E-4591-89C2-698C4BD1A2BA}"/>
  <tableColumns count="11">
    <tableColumn id="1" xr3:uid="{B826E45B-A05B-4CC9-B7B9-7D4F736746EC}" name="No." dataDxfId="481"/>
    <tableColumn id="2" xr3:uid="{08467EDD-35F7-4856-85BF-2BAE6C6FBAF7}" name="項目" dataDxfId="480"/>
    <tableColumn id="3" xr3:uid="{D3DCD270-D9F5-428C-877A-8BDF795B4B4D}" name="入力内容" dataDxfId="479">
      <calculatedColumnFormula>VLOOKUP(B16,氏名,3,FALSE)&amp;VLOOKUP(B16,氏名,4,FALSE)&amp;VLOOKUP(B16,氏名,5,FALSE)&amp;VLOOKUP(B16,氏名,6,FALSE)&amp;VLOOKUP(B16,氏名,7,FALSE)&amp;VLOOKUP(B16,氏名,8,FALSE)&amp;VLOOKUP(B16,氏名,9,FALSE)</calculatedColumnFormula>
    </tableColumn>
    <tableColumn id="4" xr3:uid="{C8BAEDD1-346D-4940-9618-4E87C67E89A1}" name="入力変換" dataDxfId="478">
      <calculatedColumnFormula>IFERROR(DBCS(DATESTRING(D16)),"")</calculatedColumnFormula>
    </tableColumn>
    <tableColumn id="5" xr3:uid="{36E4B1F2-211F-4C6E-A576-688B27148054}" name="和暦" dataDxfId="477">
      <calculatedColumnFormula>IFERROR(DBCS(VLOOKUP(MID(E16,1,2),和暦変換,2,FALSE)),"")</calculatedColumnFormula>
    </tableColumn>
    <tableColumn id="6" xr3:uid="{6A77EB62-69B0-450E-AC2D-49197932DDBB}" name="年２桁目" dataDxfId="476">
      <calculatedColumnFormula>MID(E16,3,1)</calculatedColumnFormula>
    </tableColumn>
    <tableColumn id="9" xr3:uid="{FED82C8C-2BA0-4A8E-9100-E2A26AC0877F}" name="年１桁目" dataDxfId="475">
      <calculatedColumnFormula>MID(E16,4,1)</calculatedColumnFormula>
    </tableColumn>
    <tableColumn id="7" xr3:uid="{A26FFD68-039D-4041-8AD4-694880E7E7E8}" name="月２桁目" dataDxfId="474">
      <calculatedColumnFormula>MID(E16,6,1)</calculatedColumnFormula>
    </tableColumn>
    <tableColumn id="10" xr3:uid="{8C556B8C-07CC-4849-BF29-5EB018B37559}" name="月１桁目" dataDxfId="473">
      <calculatedColumnFormula>MID(E16,7,1)</calculatedColumnFormula>
    </tableColumn>
    <tableColumn id="8" xr3:uid="{8998A6A5-87FC-4E63-B394-FD07744A4CC8}" name="日２桁目" dataDxfId="472">
      <calculatedColumnFormula>MID(E16,9,1)</calculatedColumnFormula>
    </tableColumn>
    <tableColumn id="11" xr3:uid="{23C3A385-0947-4AB0-9DA3-B48CD4AC266E}" name="日１桁目" dataDxfId="471">
      <calculatedColumnFormula>MID(E16,10,1)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DECE6A-D120-4034-85C1-108A9D2D217A}" name="変更後のフリガナ氏名" displayName="変更後のフリガナ氏名" ref="B24:Y25" totalsRowShown="0" headerRowDxfId="470" dataDxfId="469" tableBorderDxfId="468">
  <autoFilter ref="B24:Y25" xr:uid="{45D06ED1-032C-407C-855B-F8E31334B9FA}"/>
  <tableColumns count="24">
    <tableColumn id="1" xr3:uid="{9D73CF18-A34E-4007-8A46-B32C91FE8246}" name="No." dataDxfId="467"/>
    <tableColumn id="2" xr3:uid="{1C0F203C-4ED1-44E4-BD91-B379AADADFC7}" name="項目" dataDxfId="466"/>
    <tableColumn id="3" xr3:uid="{C4793C76-9844-4F18-9953-46EC296294CA}" name="入力内容" dataDxfId="465">
      <calculatedColumnFormula>IF(VLOOKUP(B25,氏名,3,FALSE)="","",VLOOKUP(B25,氏名,3,FALSE))</calculatedColumnFormula>
    </tableColumn>
    <tableColumn id="4" xr3:uid="{6E4857A1-528F-4C02-9242-DA141F41CF13}" name="入力変換" dataDxfId="464">
      <calculatedColumnFormula>ASC(D25)</calculatedColumnFormula>
    </tableColumn>
    <tableColumn id="5" xr3:uid="{918E009E-E7A4-4601-BD95-F9BD65D372AC}" name="１文字目" dataDxfId="463">
      <calculatedColumnFormula>DBCS(MID(E25,1,1))</calculatedColumnFormula>
    </tableColumn>
    <tableColumn id="6" xr3:uid="{0A7CB799-9250-41BA-A173-36D033705AE4}" name="２文字目" dataDxfId="462">
      <calculatedColumnFormula>DBCS(MID(E25,2,1))</calculatedColumnFormula>
    </tableColumn>
    <tableColumn id="7" xr3:uid="{C166A49A-C973-430F-9B4F-0C82A7F57B4B}" name="３文字目" dataDxfId="461">
      <calculatedColumnFormula>DBCS(MID(E25,3,1))</calculatedColumnFormula>
    </tableColumn>
    <tableColumn id="8" xr3:uid="{C73828B8-ED33-4939-8992-E185C11E9181}" name="４文字目" dataDxfId="460">
      <calculatedColumnFormula>DBCS(MID(E25,4,1))</calculatedColumnFormula>
    </tableColumn>
    <tableColumn id="9" xr3:uid="{E7EDEBB8-E3C9-4D1A-A828-615B4C08FCB7}" name="５文字目" dataDxfId="459">
      <calculatedColumnFormula>DBCS(MID(E25,5,1))</calculatedColumnFormula>
    </tableColumn>
    <tableColumn id="10" xr3:uid="{8C389C4F-F52D-491B-A177-84FCD1E2A1B1}" name="６文字目" dataDxfId="458">
      <calculatedColumnFormula>DBCS(MID(E25,6,1))</calculatedColumnFormula>
    </tableColumn>
    <tableColumn id="11" xr3:uid="{31821445-0769-4130-A6BF-06AD631726BC}" name="７文字目" dataDxfId="457">
      <calculatedColumnFormula>DBCS(MID(E25,7,1))</calculatedColumnFormula>
    </tableColumn>
    <tableColumn id="12" xr3:uid="{08DF7E12-D7A1-4FB5-B78F-C0632FFC8348}" name="８文字目" dataDxfId="456">
      <calculatedColumnFormula>DBCS(MID(E25,8,1))</calculatedColumnFormula>
    </tableColumn>
    <tableColumn id="13" xr3:uid="{BDECCFA9-1037-45CF-A536-748D88510E2C}" name="９文字目" dataDxfId="455">
      <calculatedColumnFormula>DBCS(MID(E25,9,1))</calculatedColumnFormula>
    </tableColumn>
    <tableColumn id="14" xr3:uid="{074DFEA5-3663-444B-8CE2-2D83AA39FDC0}" name="10文字目" dataDxfId="454">
      <calculatedColumnFormula>DBCS(MID(E25,10,1))</calculatedColumnFormula>
    </tableColumn>
    <tableColumn id="15" xr3:uid="{B34FCB10-6D97-473A-B3AC-2D99026C1017}" name="11文字目" dataDxfId="453">
      <calculatedColumnFormula>DBCS(MID(E25,11,1))</calculatedColumnFormula>
    </tableColumn>
    <tableColumn id="16" xr3:uid="{0E5DB0BF-14B8-4A3A-BE98-819FAC460109}" name="12文字目" dataDxfId="452">
      <calculatedColumnFormula>DBCS(MID(E25,12,1))</calculatedColumnFormula>
    </tableColumn>
    <tableColumn id="17" xr3:uid="{F85B2915-377C-47B0-AC65-A097A8F134B4}" name="13文字目" dataDxfId="451">
      <calculatedColumnFormula>DBCS(MID(E25,13,1))</calculatedColumnFormula>
    </tableColumn>
    <tableColumn id="18" xr3:uid="{B82F0BEC-190D-4ED8-8A5E-F7D81803F05A}" name="14文字目" dataDxfId="450">
      <calculatedColumnFormula>DBCS(MID(E25,14,1))</calculatedColumnFormula>
    </tableColumn>
    <tableColumn id="19" xr3:uid="{B3E9D0F5-E4D3-4023-B330-AECDA84B824C}" name="15文字目" dataDxfId="449">
      <calculatedColumnFormula>DBCS(MID(E25,15,1))</calculatedColumnFormula>
    </tableColumn>
    <tableColumn id="20" xr3:uid="{0210F889-1D1D-4B98-8E39-31048317587C}" name="16文字目" dataDxfId="448">
      <calculatedColumnFormula>DBCS(MID(E25,16,1))</calculatedColumnFormula>
    </tableColumn>
    <tableColumn id="21" xr3:uid="{F3E44ADD-CC04-4DC3-A158-7D28E5C461E5}" name="17文字目" dataDxfId="447">
      <calculatedColumnFormula>DBCS(MID(E25,17,1))</calculatedColumnFormula>
    </tableColumn>
    <tableColumn id="22" xr3:uid="{5A76EC12-A609-44C3-B016-20001FC81CBC}" name="18文字目" dataDxfId="446">
      <calculatedColumnFormula>DBCS(MID(E25,18,1))</calculatedColumnFormula>
    </tableColumn>
    <tableColumn id="23" xr3:uid="{07D00EBA-0B77-484A-B379-7F2A6E364B5A}" name="19文字目" dataDxfId="445">
      <calculatedColumnFormula>DBCS(MID(E25,19,1))</calculatedColumnFormula>
    </tableColumn>
    <tableColumn id="24" xr3:uid="{6EABD3B2-7682-4AD4-9EAF-29C83AF99A45}" name="20文字目" dataDxfId="444">
      <calculatedColumnFormula>DBCS(MID(E25,20,1))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5DDA939-E9D5-4E08-BF98-C70A5BD30AB2}" name="変更前のフリガナ氏名" displayName="変更前のフリガナ氏名" ref="B18:E19" totalsRowShown="0" headerRowDxfId="443" tableBorderDxfId="442">
  <autoFilter ref="B18:E19" xr:uid="{B5DCE562-960F-4541-8ACE-E4962A421FF8}"/>
  <tableColumns count="4">
    <tableColumn id="1" xr3:uid="{DCA53014-01D1-47E7-A06F-84AFFB0CCB42}" name="No." dataDxfId="441"/>
    <tableColumn id="2" xr3:uid="{ECB311A1-9ED3-43DB-9884-BB6B57FE1BF1}" name="項目" dataDxfId="440"/>
    <tableColumn id="3" xr3:uid="{FF040A01-1328-426A-856D-7467A28E2114}" name="入力内容" dataDxfId="439">
      <calculatedColumnFormula>IF(VLOOKUP(B19,氏名,3,FALSE)="","",VLOOKUP(B19,氏名,3,FALSE))</calculatedColumnFormula>
    </tableColumn>
    <tableColumn id="4" xr3:uid="{EC64F025-8198-4B0C-B9A5-8FA12FAC8FC3}" name="入力変換" dataDxfId="438">
      <calculatedColumnFormula>DBCS(D19)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015FE0B-18A0-4CA8-93BB-4BF1E578A1E4}" name="変更前の漢字氏名" displayName="変更前の漢字氏名" ref="B21:E22" totalsRowShown="0" headerRowDxfId="437" tableBorderDxfId="436">
  <autoFilter ref="B21:E22" xr:uid="{CB216BCB-9321-4749-B29F-83966CF1D890}"/>
  <tableColumns count="4">
    <tableColumn id="1" xr3:uid="{81D478D2-9A42-400F-B399-63D97481988D}" name="No." dataDxfId="435"/>
    <tableColumn id="2" xr3:uid="{70F6B18C-8619-4C41-AAC1-FF61BBBDDFF8}" name="項目" dataDxfId="434"/>
    <tableColumn id="3" xr3:uid="{9DA3A2B7-B9D0-4058-891E-4AEDB66A5F1A}" name="入力内容" dataDxfId="433">
      <calculatedColumnFormula>IF(VLOOKUP(B22,氏名,3,FALSE)="","",VLOOKUP(B22,氏名,3,FALSE))</calculatedColumnFormula>
    </tableColumn>
    <tableColumn id="4" xr3:uid="{13ACBEE8-96DF-4CC9-AC59-BB610F2C3F9A}" name="入力変換" dataDxfId="432">
      <calculatedColumnFormula>DBCS(D22)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90000" mc:Ignorable="a14" a14:legacySpreadsheetColorIndex="41"/>
        </a:solidFill>
        <a:ln w="31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31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FCA9-4155-4461-AC82-95BAB09304E0}">
  <sheetPr>
    <tabColor theme="2"/>
  </sheetPr>
  <dimension ref="B2:AR114"/>
  <sheetViews>
    <sheetView tabSelected="1" view="pageBreakPreview" zoomScaleNormal="100" zoomScaleSheetLayoutView="100" workbookViewId="0">
      <selection activeCell="B2" sqref="B2"/>
    </sheetView>
  </sheetViews>
  <sheetFormatPr defaultColWidth="2.6328125" defaultRowHeight="19" customHeight="1" x14ac:dyDescent="0.2"/>
  <cols>
    <col min="1" max="2" width="2.6328125" style="211"/>
    <col min="3" max="3" width="3" style="211" bestFit="1" customWidth="1"/>
    <col min="4" max="16384" width="2.6328125" style="211"/>
  </cols>
  <sheetData>
    <row r="2" spans="2:38" ht="35.15" customHeight="1" x14ac:dyDescent="0.2">
      <c r="B2" s="214" t="s">
        <v>5888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</row>
    <row r="3" spans="2:38" ht="19" customHeight="1" x14ac:dyDescent="0.2">
      <c r="B3" s="210" t="s">
        <v>5889</v>
      </c>
    </row>
    <row r="4" spans="2:38" ht="19" customHeight="1" x14ac:dyDescent="0.2">
      <c r="C4" s="211" t="s">
        <v>5897</v>
      </c>
    </row>
    <row r="13" spans="2:38" ht="19" customHeight="1" x14ac:dyDescent="0.2">
      <c r="B13" s="210" t="s">
        <v>5891</v>
      </c>
    </row>
    <row r="14" spans="2:38" ht="19" customHeight="1" x14ac:dyDescent="0.2">
      <c r="C14" s="211" t="s">
        <v>5892</v>
      </c>
    </row>
    <row r="15" spans="2:38" ht="19" customHeight="1" x14ac:dyDescent="0.2">
      <c r="D15" s="211" t="s">
        <v>5890</v>
      </c>
    </row>
    <row r="23" spans="3:4" ht="19" customHeight="1" x14ac:dyDescent="0.2">
      <c r="C23" s="210" t="s">
        <v>5893</v>
      </c>
    </row>
    <row r="24" spans="3:4" ht="19" customHeight="1" x14ac:dyDescent="0.2">
      <c r="D24" s="211" t="s">
        <v>5913</v>
      </c>
    </row>
    <row r="25" spans="3:4" ht="19" customHeight="1" x14ac:dyDescent="0.2">
      <c r="D25" s="211" t="s">
        <v>5914</v>
      </c>
    </row>
    <row r="26" spans="3:4" ht="19" customHeight="1" x14ac:dyDescent="0.2">
      <c r="D26" s="211" t="s">
        <v>5915</v>
      </c>
    </row>
    <row r="39" spans="2:4" s="213" customFormat="1" ht="23.15" customHeight="1" x14ac:dyDescent="0.5">
      <c r="D39" s="215" t="s">
        <v>5894</v>
      </c>
    </row>
    <row r="40" spans="2:4" ht="23.15" customHeight="1" x14ac:dyDescent="0.2">
      <c r="D40" s="216" t="s">
        <v>5895</v>
      </c>
    </row>
    <row r="42" spans="2:4" ht="19" customHeight="1" x14ac:dyDescent="0.2">
      <c r="B42" s="210" t="s">
        <v>5896</v>
      </c>
    </row>
    <row r="43" spans="2:4" ht="19" customHeight="1" x14ac:dyDescent="0.2">
      <c r="C43" s="211" t="s">
        <v>5898</v>
      </c>
    </row>
    <row r="44" spans="2:4" ht="19" customHeight="1" x14ac:dyDescent="0.2">
      <c r="D44" s="211" t="s">
        <v>5899</v>
      </c>
    </row>
    <row r="58" spans="3:4" ht="19" customHeight="1" x14ac:dyDescent="0.2">
      <c r="C58" s="211" t="s">
        <v>5901</v>
      </c>
    </row>
    <row r="59" spans="3:4" ht="19" customHeight="1" x14ac:dyDescent="0.2">
      <c r="D59" s="211" t="s">
        <v>5900</v>
      </c>
    </row>
    <row r="60" spans="3:4" ht="19" customHeight="1" x14ac:dyDescent="0.2">
      <c r="D60" s="211" t="s">
        <v>5902</v>
      </c>
    </row>
    <row r="81" spans="2:3" ht="19" customHeight="1" x14ac:dyDescent="0.2">
      <c r="B81" s="210" t="s">
        <v>5903</v>
      </c>
    </row>
    <row r="82" spans="2:3" ht="19" customHeight="1" x14ac:dyDescent="0.2">
      <c r="C82" s="211" t="s">
        <v>5906</v>
      </c>
    </row>
    <row r="104" spans="3:44" ht="19" customHeight="1" x14ac:dyDescent="0.2">
      <c r="AR104" s="425"/>
    </row>
    <row r="110" spans="3:44" ht="19" customHeight="1" x14ac:dyDescent="0.2">
      <c r="C110" s="210" t="s">
        <v>5909</v>
      </c>
    </row>
    <row r="111" spans="3:44" ht="19" customHeight="1" x14ac:dyDescent="0.2">
      <c r="C111" s="228" t="s">
        <v>5907</v>
      </c>
      <c r="D111" s="229"/>
      <c r="E111" s="229"/>
      <c r="F111" s="229"/>
      <c r="G111" s="229"/>
      <c r="H111" s="229"/>
      <c r="I111" s="229"/>
      <c r="J111" s="230"/>
      <c r="K111" s="223" t="s">
        <v>5908</v>
      </c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</row>
    <row r="112" spans="3:44" ht="19" customHeight="1" x14ac:dyDescent="0.2">
      <c r="C112" s="225" t="s">
        <v>5904</v>
      </c>
      <c r="D112" s="226"/>
      <c r="E112" s="226"/>
      <c r="F112" s="226"/>
      <c r="G112" s="226"/>
      <c r="H112" s="226"/>
      <c r="I112" s="226"/>
      <c r="J112" s="227"/>
      <c r="K112" s="224" t="s">
        <v>5911</v>
      </c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</row>
    <row r="113" spans="3:37" ht="19" customHeight="1" x14ac:dyDescent="0.2">
      <c r="C113" s="225" t="s">
        <v>5905</v>
      </c>
      <c r="D113" s="226"/>
      <c r="E113" s="226"/>
      <c r="F113" s="226"/>
      <c r="G113" s="226"/>
      <c r="H113" s="226"/>
      <c r="I113" s="226"/>
      <c r="J113" s="227"/>
      <c r="K113" s="224" t="s">
        <v>5912</v>
      </c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</row>
    <row r="114" spans="3:37" ht="19" customHeight="1" x14ac:dyDescent="0.2">
      <c r="C114" s="225" t="s">
        <v>5841</v>
      </c>
      <c r="D114" s="226"/>
      <c r="E114" s="226"/>
      <c r="F114" s="226"/>
      <c r="G114" s="226"/>
      <c r="H114" s="226"/>
      <c r="I114" s="226"/>
      <c r="J114" s="227"/>
      <c r="K114" s="224" t="s">
        <v>5910</v>
      </c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</row>
  </sheetData>
  <sheetProtection algorithmName="SHA-512" hashValue="BiAP731YjLMg3FM8cw75TL+v7qTyzbU98c6sJWG+l3IDM7bwLv098t2CCrO1tzgqVJc8mcYCbskO70x4yo9pPQ==" saltValue="Sc3OjEmQty+lKMV6+SvbaA==" spinCount="100000" sheet="1" objects="1" scenarios="1"/>
  <mergeCells count="8">
    <mergeCell ref="K111:AK111"/>
    <mergeCell ref="K112:AK112"/>
    <mergeCell ref="K113:AK113"/>
    <mergeCell ref="K114:AK114"/>
    <mergeCell ref="C113:J113"/>
    <mergeCell ref="C114:J114"/>
    <mergeCell ref="C111:J111"/>
    <mergeCell ref="C112:J112"/>
  </mergeCells>
  <phoneticPr fontId="4"/>
  <printOptions horizontalCentered="1"/>
  <pageMargins left="0.39370078740157483" right="0.39370078740157483" top="0.78740157480314965" bottom="0.78740157480314965" header="0.31496062992125984" footer="0.31496062992125984"/>
  <pageSetup paperSize="9" scale="94" orientation="portrait" r:id="rId1"/>
  <headerFooter>
    <oddFooter>&amp;C&amp;"UD デジタル 教科書体 NP-R,標準"&amp;12- &amp;P -</oddFooter>
  </headerFooter>
  <rowBreaks count="2" manualBreakCount="2">
    <brk id="41" min="1" max="36" man="1"/>
    <brk id="80" min="1" max="3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3BE3-2336-41AA-B4ED-CD1D0D04EE54}">
  <sheetPr>
    <tabColor theme="9" tint="0.59999389629810485"/>
  </sheetPr>
  <dimension ref="A2:Q32"/>
  <sheetViews>
    <sheetView view="pageBreakPreview" zoomScaleNormal="100" zoomScaleSheetLayoutView="100" workbookViewId="0"/>
  </sheetViews>
  <sheetFormatPr defaultColWidth="5.6328125" defaultRowHeight="25" customHeight="1" x14ac:dyDescent="0.2"/>
  <cols>
    <col min="1" max="16384" width="5.6328125" style="183"/>
  </cols>
  <sheetData>
    <row r="2" spans="1:17" ht="35.15" customHeight="1" x14ac:dyDescent="0.2">
      <c r="A2" s="181" t="s">
        <v>5868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</row>
    <row r="3" spans="1:17" ht="30" customHeight="1" x14ac:dyDescent="0.2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</row>
    <row r="4" spans="1:17" ht="25" customHeight="1" x14ac:dyDescent="0.2">
      <c r="B4" s="184"/>
      <c r="C4" s="185"/>
      <c r="D4" s="186"/>
      <c r="E4" s="186"/>
      <c r="F4" s="187"/>
      <c r="G4" s="185"/>
      <c r="H4" s="185"/>
      <c r="I4" s="185"/>
      <c r="J4" s="185"/>
      <c r="K4" s="185"/>
      <c r="L4" s="185"/>
      <c r="M4" s="185"/>
      <c r="N4" s="185"/>
      <c r="O4" s="185"/>
      <c r="P4" s="188"/>
    </row>
    <row r="5" spans="1:17" ht="25" customHeight="1" x14ac:dyDescent="0.2">
      <c r="B5" s="189"/>
      <c r="D5" s="190" t="s">
        <v>5869</v>
      </c>
      <c r="E5" s="191" t="s">
        <v>5753</v>
      </c>
      <c r="F5" s="412" t="str">
        <f>'19．入力変換'!D7</f>
        <v/>
      </c>
      <c r="G5" s="412"/>
      <c r="H5" s="412"/>
      <c r="I5" s="412"/>
      <c r="J5" s="412"/>
      <c r="K5" s="412"/>
      <c r="L5" s="412"/>
      <c r="M5" s="412"/>
      <c r="N5" s="183" t="s">
        <v>5870</v>
      </c>
      <c r="P5" s="192"/>
    </row>
    <row r="6" spans="1:17" ht="25" customHeight="1" x14ac:dyDescent="0.2">
      <c r="B6" s="189"/>
      <c r="E6" s="190"/>
      <c r="F6" s="191"/>
      <c r="P6" s="192"/>
    </row>
    <row r="7" spans="1:17" ht="25" customHeight="1" x14ac:dyDescent="0.2">
      <c r="B7" s="189"/>
      <c r="P7" s="192"/>
    </row>
    <row r="8" spans="1:17" ht="25" customHeight="1" x14ac:dyDescent="0.2">
      <c r="B8" s="189"/>
      <c r="P8" s="192"/>
    </row>
    <row r="9" spans="1:17" ht="25" customHeight="1" x14ac:dyDescent="0.2">
      <c r="B9" s="189"/>
      <c r="P9" s="192"/>
    </row>
    <row r="10" spans="1:17" ht="25" customHeight="1" x14ac:dyDescent="0.2">
      <c r="B10" s="189"/>
      <c r="P10" s="192"/>
    </row>
    <row r="11" spans="1:17" ht="25" customHeight="1" x14ac:dyDescent="0.2">
      <c r="B11" s="189"/>
      <c r="P11" s="192"/>
    </row>
    <row r="12" spans="1:17" ht="25" customHeight="1" x14ac:dyDescent="0.2">
      <c r="B12" s="189"/>
      <c r="P12" s="192"/>
    </row>
    <row r="13" spans="1:17" ht="25" customHeight="1" x14ac:dyDescent="0.2">
      <c r="B13" s="189"/>
      <c r="P13" s="192"/>
    </row>
    <row r="14" spans="1:17" ht="25" customHeight="1" x14ac:dyDescent="0.2">
      <c r="B14" s="193" t="s">
        <v>5871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94"/>
    </row>
    <row r="15" spans="1:17" ht="25" customHeight="1" x14ac:dyDescent="0.2">
      <c r="B15" s="189"/>
      <c r="P15" s="192"/>
    </row>
    <row r="16" spans="1:17" ht="25" customHeight="1" x14ac:dyDescent="0.2">
      <c r="B16" s="189"/>
      <c r="C16" s="183" t="s">
        <v>5872</v>
      </c>
      <c r="P16" s="192"/>
    </row>
    <row r="17" spans="2:16" ht="25" customHeight="1" x14ac:dyDescent="0.2">
      <c r="B17" s="189"/>
      <c r="C17" s="183" t="s">
        <v>5873</v>
      </c>
      <c r="P17" s="192"/>
    </row>
    <row r="18" spans="2:16" ht="25" customHeight="1" x14ac:dyDescent="0.2">
      <c r="B18" s="189"/>
      <c r="D18" s="183" t="s">
        <v>5874</v>
      </c>
      <c r="P18" s="192"/>
    </row>
    <row r="19" spans="2:16" ht="25" customHeight="1" x14ac:dyDescent="0.2">
      <c r="B19" s="189"/>
      <c r="D19" s="195" t="s">
        <v>5875</v>
      </c>
      <c r="P19" s="192"/>
    </row>
    <row r="20" spans="2:16" ht="25" customHeight="1" x14ac:dyDescent="0.2">
      <c r="B20" s="189"/>
      <c r="D20" s="183" t="s">
        <v>5876</v>
      </c>
      <c r="P20" s="192"/>
    </row>
    <row r="21" spans="2:16" ht="25" customHeight="1" x14ac:dyDescent="0.2">
      <c r="B21" s="189"/>
      <c r="D21" s="183" t="s">
        <v>5877</v>
      </c>
      <c r="P21" s="192"/>
    </row>
    <row r="22" spans="2:16" ht="25" customHeight="1" x14ac:dyDescent="0.2">
      <c r="B22" s="189"/>
      <c r="D22" s="183" t="s">
        <v>5878</v>
      </c>
      <c r="P22" s="192"/>
    </row>
    <row r="23" spans="2:16" ht="25" customHeight="1" x14ac:dyDescent="0.2">
      <c r="B23" s="189"/>
      <c r="D23" s="183" t="s">
        <v>5879</v>
      </c>
      <c r="P23" s="192"/>
    </row>
    <row r="24" spans="2:16" ht="25" customHeight="1" x14ac:dyDescent="0.2">
      <c r="B24" s="189"/>
      <c r="P24" s="192"/>
    </row>
    <row r="25" spans="2:16" ht="25" customHeight="1" x14ac:dyDescent="0.2">
      <c r="B25" s="196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8" spans="2:16" ht="25" customHeight="1" x14ac:dyDescent="0.2">
      <c r="B28" s="183" t="s">
        <v>5880</v>
      </c>
    </row>
    <row r="29" spans="2:16" ht="25" customHeight="1" x14ac:dyDescent="0.2">
      <c r="B29" s="183" t="s">
        <v>5881</v>
      </c>
    </row>
    <row r="30" spans="2:16" ht="25" customHeight="1" x14ac:dyDescent="0.2">
      <c r="B30" s="183" t="s">
        <v>5882</v>
      </c>
    </row>
    <row r="31" spans="2:16" ht="25" customHeight="1" x14ac:dyDescent="0.2">
      <c r="B31" s="183" t="s">
        <v>5883</v>
      </c>
    </row>
    <row r="32" spans="2:16" ht="25" customHeight="1" x14ac:dyDescent="0.2">
      <c r="B32" s="183" t="s">
        <v>5884</v>
      </c>
    </row>
  </sheetData>
  <sheetProtection algorithmName="SHA-512" hashValue="oJFecAFcbXJpGz61/LzTkn9VdCZa3/2dBvqW0iVFurO1Nsv2gDPQXn4I4MQi9/GfOcBZgFg8G3P9I/sg/pOx5Q==" saltValue="0UeNjsy0Y1gFH4XXFkKhTQ==" spinCount="100000" sheet="1" objects="1" scenarios="1"/>
  <mergeCells count="1">
    <mergeCell ref="F5:M5"/>
  </mergeCells>
  <phoneticPr fontId="4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3E08-F014-4603-817F-45970B2F4907}">
  <sheetPr>
    <tabColor theme="7" tint="0.59999389629810485"/>
  </sheetPr>
  <dimension ref="A2:AC29"/>
  <sheetViews>
    <sheetView view="pageBreakPreview" zoomScaleNormal="100" zoomScaleSheetLayoutView="100" workbookViewId="0">
      <selection activeCell="AC9" sqref="AC9:AC12"/>
    </sheetView>
  </sheetViews>
  <sheetFormatPr defaultColWidth="3.453125" defaultRowHeight="15" customHeight="1" x14ac:dyDescent="0.2"/>
  <cols>
    <col min="1" max="6" width="3.453125" style="112"/>
    <col min="7" max="7" width="2.6328125" style="112" customWidth="1"/>
    <col min="8" max="18" width="3.453125" style="112"/>
    <col min="19" max="19" width="2.6328125" style="112" customWidth="1"/>
    <col min="20" max="27" width="3.453125" style="112"/>
    <col min="28" max="28" width="50.6328125" style="112" customWidth="1"/>
    <col min="29" max="29" width="10.6328125" style="112" customWidth="1"/>
    <col min="30" max="30" width="3.453125" style="112"/>
    <col min="31" max="31" width="15.6328125" style="112" customWidth="1"/>
    <col min="32" max="16384" width="3.453125" style="112"/>
  </cols>
  <sheetData>
    <row r="2" spans="1:29" ht="26.25" customHeight="1" x14ac:dyDescent="0.2">
      <c r="A2" s="178" t="s">
        <v>5842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11"/>
    </row>
    <row r="3" spans="1:29" ht="15" customHeight="1" x14ac:dyDescent="0.2">
      <c r="A3" s="111" t="s">
        <v>5825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B3" s="414" t="s">
        <v>5866</v>
      </c>
      <c r="AC3" s="414" t="s">
        <v>5867</v>
      </c>
    </row>
    <row r="4" spans="1:29" ht="15" customHeight="1" thickBot="1" x14ac:dyDescent="0.25">
      <c r="AB4" s="415"/>
      <c r="AC4" s="416"/>
    </row>
    <row r="5" spans="1:29" ht="15" customHeight="1" thickTop="1" thickBot="1" x14ac:dyDescent="0.25">
      <c r="AB5" s="417" t="s">
        <v>5843</v>
      </c>
      <c r="AC5" s="424"/>
    </row>
    <row r="6" spans="1:29" ht="15" customHeight="1" thickTop="1" thickBot="1" x14ac:dyDescent="0.25">
      <c r="G6" s="113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5"/>
      <c r="AB6" s="418"/>
      <c r="AC6" s="424"/>
    </row>
    <row r="7" spans="1:29" ht="15" customHeight="1" thickTop="1" thickBot="1" x14ac:dyDescent="0.25">
      <c r="G7" s="116"/>
      <c r="H7" s="117" t="s">
        <v>5826</v>
      </c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8"/>
      <c r="T7" s="117"/>
      <c r="U7" s="117"/>
      <c r="AB7" s="418"/>
      <c r="AC7" s="424"/>
    </row>
    <row r="8" spans="1:29" ht="15" customHeight="1" thickTop="1" thickBot="1" x14ac:dyDescent="0.25">
      <c r="G8" s="116"/>
      <c r="H8" s="117" t="s">
        <v>5920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20"/>
      <c r="T8" s="119"/>
      <c r="U8" s="119"/>
      <c r="AB8" s="419"/>
      <c r="AC8" s="424"/>
    </row>
    <row r="9" spans="1:29" ht="15" customHeight="1" thickTop="1" thickBot="1" x14ac:dyDescent="0.25">
      <c r="G9" s="116"/>
      <c r="H9" s="117"/>
      <c r="I9" s="117"/>
      <c r="J9" s="117"/>
      <c r="K9" s="117"/>
      <c r="L9" s="117"/>
      <c r="M9" s="117"/>
      <c r="N9" s="117"/>
      <c r="O9" s="117"/>
      <c r="R9" s="121" t="s">
        <v>5827</v>
      </c>
      <c r="S9" s="118"/>
      <c r="T9" s="117"/>
      <c r="U9" s="117"/>
      <c r="AB9" s="420" t="s">
        <v>5844</v>
      </c>
      <c r="AC9" s="424" t="s">
        <v>28</v>
      </c>
    </row>
    <row r="10" spans="1:29" ht="15" customHeight="1" thickTop="1" thickBot="1" x14ac:dyDescent="0.25">
      <c r="G10" s="116"/>
      <c r="H10" s="117" t="s">
        <v>5828</v>
      </c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20"/>
      <c r="T10" s="119"/>
      <c r="AB10" s="421"/>
      <c r="AC10" s="424"/>
    </row>
    <row r="11" spans="1:29" ht="22" customHeight="1" thickTop="1" thickBot="1" x14ac:dyDescent="0.25">
      <c r="G11" s="116"/>
      <c r="H11" s="122" t="s">
        <v>5829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/>
      <c r="T11" s="123"/>
      <c r="AA11" s="125"/>
      <c r="AB11" s="421"/>
      <c r="AC11" s="424"/>
    </row>
    <row r="12" spans="1:29" ht="15" customHeight="1" thickTop="1" thickBot="1" x14ac:dyDescent="0.25">
      <c r="G12" s="116"/>
      <c r="H12" s="117"/>
      <c r="I12" s="119" t="str">
        <f>IFERROR(IF(VLOOKUP(INDEX($AB$5:$AC$17,MATCH("○",$AC$5:$AC$17,0),1),宛名ラベル[],2,FALSE)="","",VLOOKUP(INDEX($AB$5:$AC$17,MATCH("○",$AC$5:$AC$17,0),1),宛名ラベル[],2,FALSE)),"")</f>
        <v/>
      </c>
      <c r="J12" s="119"/>
      <c r="K12" s="119"/>
      <c r="L12" s="119"/>
      <c r="M12" s="119"/>
      <c r="N12" s="119"/>
      <c r="O12" s="119"/>
      <c r="P12" s="119"/>
      <c r="Q12" s="119"/>
      <c r="R12" s="119"/>
      <c r="S12" s="120"/>
      <c r="T12" s="119"/>
      <c r="AB12" s="422"/>
      <c r="AC12" s="424"/>
    </row>
    <row r="13" spans="1:29" ht="10" customHeight="1" thickTop="1" thickBot="1" x14ac:dyDescent="0.25">
      <c r="G13" s="116"/>
      <c r="H13" s="117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20"/>
      <c r="T13" s="119"/>
      <c r="AB13" s="417" t="s">
        <v>5841</v>
      </c>
      <c r="AC13" s="424" t="s">
        <v>28</v>
      </c>
    </row>
    <row r="14" spans="1:29" ht="15" customHeight="1" thickTop="1" thickBot="1" x14ac:dyDescent="0.25">
      <c r="G14" s="116"/>
      <c r="P14" s="176" t="str">
        <f>IFERROR(IF(VLOOKUP(INDEX($AB$5:$AC$17,MATCH("○",$AC$5:$AC$17,0),1),宛名ラベル[],3,FALSE)="","",VLOOKUP(INDEX($AB$5:$AC$17,MATCH("○",$AC$5:$AC$17,0),1),宛名ラベル[],3,FALSE)),"")</f>
        <v/>
      </c>
      <c r="Q14" s="176"/>
      <c r="R14" s="176"/>
      <c r="S14" s="126"/>
      <c r="AB14" s="418"/>
      <c r="AC14" s="424"/>
    </row>
    <row r="15" spans="1:29" ht="15" customHeight="1" thickTop="1" thickBot="1" x14ac:dyDescent="0.25">
      <c r="G15" s="116"/>
      <c r="O15" s="127"/>
      <c r="P15" s="127"/>
      <c r="S15" s="126"/>
      <c r="AB15" s="418"/>
      <c r="AC15" s="424"/>
    </row>
    <row r="16" spans="1:29" ht="8.15" customHeight="1" thickTop="1" thickBot="1" x14ac:dyDescent="0.25">
      <c r="G16" s="116"/>
      <c r="H16" s="128"/>
      <c r="I16" s="129"/>
      <c r="J16" s="129"/>
      <c r="K16" s="129"/>
      <c r="L16" s="129"/>
      <c r="M16" s="129"/>
      <c r="N16" s="129"/>
      <c r="O16" s="130"/>
      <c r="P16" s="130"/>
      <c r="Q16" s="129"/>
      <c r="R16" s="131"/>
      <c r="S16" s="126"/>
      <c r="AB16" s="418"/>
      <c r="AC16" s="424"/>
    </row>
    <row r="17" spans="7:29" ht="15" customHeight="1" thickTop="1" thickBot="1" x14ac:dyDescent="0.25">
      <c r="G17" s="116"/>
      <c r="H17" s="132" t="s">
        <v>5830</v>
      </c>
      <c r="I17" s="133"/>
      <c r="J17" s="133"/>
      <c r="K17" s="133"/>
      <c r="L17" s="133"/>
      <c r="M17" s="133"/>
      <c r="N17" s="133"/>
      <c r="O17" s="133"/>
      <c r="P17" s="133"/>
      <c r="Q17" s="133"/>
      <c r="R17" s="134"/>
      <c r="S17" s="126"/>
      <c r="AB17" s="423"/>
      <c r="AC17" s="424"/>
    </row>
    <row r="18" spans="7:29" ht="15" customHeight="1" x14ac:dyDescent="0.2">
      <c r="G18" s="116"/>
      <c r="H18" s="175" t="str">
        <f>IF(I18="","","□")</f>
        <v/>
      </c>
      <c r="I18" s="135" t="str">
        <f>IFERROR(IF(VLOOKUP(INDEX($AB$5:$AC$17,MATCH("○",$AC$5:$AC$17,0),1),宛名ラベル[],4,FALSE)="","",VLOOKUP(INDEX($AB$5:$AC$17,MATCH("○",$AC$5:$AC$17,0),1),宛名ラベル[],4,FALSE)),"")</f>
        <v/>
      </c>
      <c r="J18" s="135"/>
      <c r="K18" s="135"/>
      <c r="L18" s="135"/>
      <c r="M18" s="135"/>
      <c r="N18" s="135"/>
      <c r="O18" s="135"/>
      <c r="P18" s="135"/>
      <c r="Q18" s="135"/>
      <c r="R18" s="136"/>
      <c r="S18" s="137"/>
      <c r="T18" s="138"/>
      <c r="AB18" s="413" t="s">
        <v>5916</v>
      </c>
      <c r="AC18" s="413"/>
    </row>
    <row r="19" spans="7:29" ht="15" customHeight="1" x14ac:dyDescent="0.2">
      <c r="G19" s="116"/>
      <c r="H19" s="175" t="str">
        <f t="shared" ref="H19:H23" si="0">IF(I19="","","□")</f>
        <v/>
      </c>
      <c r="I19" s="135" t="str">
        <f>IFERROR(IF(VLOOKUP(INDEX($AB$5:$AC$17,MATCH("○",$AC$5:$AC$17,0),1),宛名ラベル[],5,FALSE)="","",VLOOKUP(INDEX($AB$5:$AC$17,MATCH("○",$AC$5:$AC$17,0),1),宛名ラベル[],5,FALSE)),"")</f>
        <v/>
      </c>
      <c r="J19" s="135"/>
      <c r="K19" s="135"/>
      <c r="L19" s="135"/>
      <c r="M19" s="135"/>
      <c r="N19" s="135"/>
      <c r="O19" s="135"/>
      <c r="P19" s="135"/>
      <c r="Q19" s="135"/>
      <c r="R19" s="136"/>
      <c r="S19" s="139"/>
      <c r="T19" s="140"/>
      <c r="U19" s="141"/>
      <c r="V19" s="111"/>
      <c r="AB19" s="413"/>
      <c r="AC19" s="413"/>
    </row>
    <row r="20" spans="7:29" ht="15" customHeight="1" x14ac:dyDescent="0.2">
      <c r="G20" s="116"/>
      <c r="H20" s="175" t="str">
        <f t="shared" si="0"/>
        <v/>
      </c>
      <c r="I20" s="135" t="str">
        <f>IFERROR(IF(VLOOKUP(INDEX($AB$5:$AC$17,MATCH("○",$AC$5:$AC$17,0),1),宛名ラベル[],6,FALSE)="","",VLOOKUP(INDEX($AB$5:$AC$17,MATCH("○",$AC$5:$AC$17,0),1),宛名ラベル[],6,FALSE)),"")</f>
        <v/>
      </c>
      <c r="J20" s="135"/>
      <c r="K20" s="135"/>
      <c r="L20" s="135"/>
      <c r="M20" s="135"/>
      <c r="N20" s="135"/>
      <c r="O20" s="135"/>
      <c r="P20" s="135"/>
      <c r="Q20" s="135"/>
      <c r="R20" s="136"/>
      <c r="S20" s="139"/>
      <c r="T20" s="140"/>
      <c r="U20" s="135"/>
      <c r="AB20" s="413"/>
      <c r="AC20" s="413"/>
    </row>
    <row r="21" spans="7:29" ht="15" customHeight="1" x14ac:dyDescent="0.2">
      <c r="G21" s="116"/>
      <c r="H21" s="175" t="str">
        <f t="shared" si="0"/>
        <v/>
      </c>
      <c r="I21" s="135" t="str">
        <f>IFERROR(IF(VLOOKUP(INDEX($AB$5:$AC$17,MATCH("○",$AC$5:$AC$17,0),1),宛名ラベル[],7,FALSE)="","",VLOOKUP(INDEX($AB$5:$AC$17,MATCH("○",$AC$5:$AC$17,0),1),宛名ラベル[],7,FALSE)),"")</f>
        <v/>
      </c>
      <c r="J21" s="135"/>
      <c r="K21" s="135"/>
      <c r="L21" s="135"/>
      <c r="M21" s="180"/>
      <c r="N21" s="135"/>
      <c r="O21" s="135"/>
      <c r="P21" s="135"/>
      <c r="Q21" s="135"/>
      <c r="R21" s="136"/>
      <c r="S21" s="139"/>
      <c r="T21" s="140"/>
      <c r="U21" s="135"/>
      <c r="AB21" s="413"/>
      <c r="AC21" s="413"/>
    </row>
    <row r="22" spans="7:29" ht="15" customHeight="1" x14ac:dyDescent="0.2">
      <c r="G22" s="116"/>
      <c r="H22" s="175" t="str">
        <f t="shared" si="0"/>
        <v/>
      </c>
      <c r="I22" s="135" t="str">
        <f>IFERROR(IF(VLOOKUP(INDEX($AB$5:$AC$17,MATCH("○",$AC$5:$AC$17,0),1),宛名ラベル[],8,FALSE)="","",VLOOKUP(INDEX($AB$5:$AC$17,MATCH("○",$AC$5:$AC$17,0),1),宛名ラベル[],8,FALSE)),"")</f>
        <v/>
      </c>
      <c r="J22" s="135"/>
      <c r="K22" s="135"/>
      <c r="L22" s="135"/>
      <c r="M22" s="179"/>
      <c r="N22" s="135"/>
      <c r="O22" s="135"/>
      <c r="P22" s="135"/>
      <c r="Q22" s="135"/>
      <c r="R22" s="136"/>
      <c r="S22" s="139"/>
      <c r="T22" s="140"/>
      <c r="U22" s="135"/>
      <c r="AB22" s="413"/>
      <c r="AC22" s="413"/>
    </row>
    <row r="23" spans="7:29" ht="15" customHeight="1" x14ac:dyDescent="0.2">
      <c r="G23" s="116"/>
      <c r="H23" s="175" t="str">
        <f t="shared" si="0"/>
        <v/>
      </c>
      <c r="I23" s="135" t="str">
        <f>IFERROR(IF(VLOOKUP(INDEX($AB$5:$AC$17,MATCH("○",$AC$5:$AC$17,0),1),宛名ラベル[],9,FALSE)="","",VLOOKUP(INDEX($AB$5:$AC$17,MATCH("○",$AC$5:$AC$17,0),1),宛名ラベル[],9,FALSE)),"")</f>
        <v/>
      </c>
      <c r="L23" s="135"/>
      <c r="M23" s="135"/>
      <c r="R23" s="142"/>
      <c r="S23" s="139"/>
      <c r="T23" s="140"/>
      <c r="U23" s="135"/>
      <c r="AB23" s="413"/>
      <c r="AC23" s="413"/>
    </row>
    <row r="24" spans="7:29" ht="15" customHeight="1" x14ac:dyDescent="0.2">
      <c r="G24" s="116"/>
      <c r="H24" s="175"/>
      <c r="R24" s="142"/>
      <c r="S24" s="126"/>
      <c r="T24" s="140"/>
      <c r="U24" s="135"/>
      <c r="AB24" s="413"/>
      <c r="AC24" s="413"/>
    </row>
    <row r="25" spans="7:29" ht="8.15" customHeight="1" x14ac:dyDescent="0.2">
      <c r="G25" s="116"/>
      <c r="H25" s="143"/>
      <c r="I25" s="144"/>
      <c r="J25" s="144"/>
      <c r="K25" s="144"/>
      <c r="L25" s="144"/>
      <c r="M25" s="144"/>
      <c r="N25" s="144"/>
      <c r="O25" s="144"/>
      <c r="P25" s="144"/>
      <c r="Q25" s="144"/>
      <c r="R25" s="145"/>
      <c r="S25" s="126"/>
      <c r="AB25" s="413"/>
      <c r="AC25" s="413"/>
    </row>
    <row r="26" spans="7:29" ht="15" customHeight="1" x14ac:dyDescent="0.2">
      <c r="G26" s="146"/>
      <c r="H26" s="147"/>
      <c r="I26" s="147"/>
      <c r="J26" s="147"/>
      <c r="K26" s="147"/>
      <c r="L26" s="147"/>
      <c r="M26" s="147"/>
      <c r="N26" s="148"/>
      <c r="O26" s="147"/>
      <c r="P26" s="147"/>
      <c r="Q26" s="147"/>
      <c r="R26" s="147"/>
      <c r="S26" s="149"/>
      <c r="AB26" s="413"/>
      <c r="AC26" s="413"/>
    </row>
    <row r="27" spans="7:29" ht="15" customHeight="1" x14ac:dyDescent="0.35">
      <c r="S27" s="150" t="s">
        <v>5831</v>
      </c>
      <c r="AB27" s="413"/>
      <c r="AC27" s="413"/>
    </row>
    <row r="28" spans="7:29" ht="15" customHeight="1" x14ac:dyDescent="0.2">
      <c r="AB28" s="413"/>
      <c r="AC28" s="413"/>
    </row>
    <row r="29" spans="7:29" ht="15" customHeight="1" x14ac:dyDescent="0.2">
      <c r="AB29" s="217"/>
      <c r="AC29" s="217"/>
    </row>
  </sheetData>
  <sheetProtection algorithmName="SHA-512" hashValue="ETfwlkLQ7z9POZE7tV+2fxZne2ZabIVbVPPxrsFPDNN39dBkYZjOFxkfh1Uvgk3bDz2ZzGn+WnCpGrSNceRuIQ==" saltValue="EXCrAePWD6xIZQA5qFx8eQ==" spinCount="100000" sheet="1" objects="1" scenarios="1"/>
  <mergeCells count="9">
    <mergeCell ref="AB18:AC28"/>
    <mergeCell ref="AB3:AB4"/>
    <mergeCell ref="AC3:AC4"/>
    <mergeCell ref="AB5:AB8"/>
    <mergeCell ref="AB9:AB12"/>
    <mergeCell ref="AB13:AB17"/>
    <mergeCell ref="AC5:AC8"/>
    <mergeCell ref="AC9:AC12"/>
    <mergeCell ref="AC13:AC17"/>
  </mergeCells>
  <phoneticPr fontId="4"/>
  <conditionalFormatting sqref="P14:R14">
    <cfRule type="expression" dxfId="0" priority="9">
      <formula>$P$14="簡易書留"</formula>
    </cfRule>
  </conditionalFormatting>
  <dataValidations count="2">
    <dataValidation type="list" allowBlank="1" showInputMessage="1" showErrorMessage="1" sqref="AC5 AC9" xr:uid="{6B68DA51-FC2D-4881-9FA3-D5869696D27D}">
      <formula1>IF(COUNTIF($AC$5:$AC$17,"○"),空白,○)</formula1>
    </dataValidation>
    <dataValidation type="list" allowBlank="1" showInputMessage="1" showErrorMessage="1" sqref="AC13" xr:uid="{E8094306-85DF-428C-AEFB-9CCC08DBAA88}">
      <formula1>IF(COUNTIF($AC$5:$AC$12,"○"),空白,○)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881B-1310-4C5C-BB25-DD5573A1CDA0}">
  <sheetPr>
    <tabColor theme="5" tint="0.59999389629810485"/>
  </sheetPr>
  <dimension ref="B2:J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5.6328125" defaultRowHeight="19" customHeight="1" x14ac:dyDescent="0.2"/>
  <cols>
    <col min="1" max="1" width="5.6328125" style="199"/>
    <col min="2" max="2" width="22.6328125" style="1" customWidth="1"/>
    <col min="3" max="3" width="35.6328125" style="1" customWidth="1"/>
    <col min="4" max="4" width="12.6328125" style="1" customWidth="1"/>
    <col min="5" max="5" width="42.6328125" style="1" customWidth="1"/>
    <col min="6" max="6" width="33.6328125" style="1" customWidth="1"/>
    <col min="7" max="7" width="37.6328125" style="1" customWidth="1"/>
    <col min="8" max="8" width="22.6328125" style="1" customWidth="1"/>
    <col min="9" max="10" width="40.6328125" style="1" customWidth="1"/>
    <col min="11" max="16384" width="5.6328125" style="199"/>
  </cols>
  <sheetData>
    <row r="2" spans="2:10" ht="35.15" customHeight="1" x14ac:dyDescent="0.2">
      <c r="B2" s="9" t="s">
        <v>5885</v>
      </c>
    </row>
    <row r="3" spans="2:10" ht="19" customHeight="1" x14ac:dyDescent="0.2">
      <c r="B3" s="200" t="s">
        <v>5846</v>
      </c>
      <c r="C3" s="201" t="s">
        <v>5850</v>
      </c>
      <c r="D3" s="201" t="s">
        <v>5854</v>
      </c>
      <c r="E3" s="201" t="s">
        <v>5859</v>
      </c>
      <c r="F3" s="201" t="s">
        <v>5860</v>
      </c>
      <c r="G3" s="201" t="s">
        <v>5861</v>
      </c>
      <c r="H3" s="201" t="s">
        <v>5862</v>
      </c>
      <c r="I3" s="201" t="s">
        <v>5863</v>
      </c>
      <c r="J3" s="202" t="s">
        <v>5864</v>
      </c>
    </row>
    <row r="4" spans="2:10" ht="19" customHeight="1" x14ac:dyDescent="0.2">
      <c r="B4" s="203" t="s">
        <v>5847</v>
      </c>
      <c r="C4" s="204" t="s">
        <v>5853</v>
      </c>
      <c r="D4" s="204" t="s">
        <v>5855</v>
      </c>
      <c r="E4" s="204" t="s">
        <v>5856</v>
      </c>
      <c r="F4" s="204" t="s">
        <v>5857</v>
      </c>
      <c r="G4" s="204" t="s">
        <v>5858</v>
      </c>
      <c r="H4" s="204" t="s">
        <v>5865</v>
      </c>
      <c r="I4" s="204" t="s">
        <v>5887</v>
      </c>
      <c r="J4" s="205" t="s">
        <v>5919</v>
      </c>
    </row>
    <row r="5" spans="2:10" ht="19" customHeight="1" x14ac:dyDescent="0.2">
      <c r="B5" s="203" t="s">
        <v>5848</v>
      </c>
      <c r="C5" s="204" t="s">
        <v>5852</v>
      </c>
      <c r="D5" s="204" t="s">
        <v>5855</v>
      </c>
      <c r="E5" s="204" t="s">
        <v>5856</v>
      </c>
      <c r="F5" s="204" t="s">
        <v>5857</v>
      </c>
      <c r="G5" s="204" t="s">
        <v>5858</v>
      </c>
      <c r="H5" s="204" t="s">
        <v>5886</v>
      </c>
      <c r="I5" s="204" t="s">
        <v>5919</v>
      </c>
      <c r="J5" s="205"/>
    </row>
    <row r="6" spans="2:10" ht="19" customHeight="1" x14ac:dyDescent="0.2">
      <c r="B6" s="206" t="s">
        <v>5849</v>
      </c>
      <c r="C6" s="207" t="s">
        <v>5851</v>
      </c>
      <c r="D6" s="208"/>
      <c r="E6" s="207" t="s">
        <v>5856</v>
      </c>
      <c r="F6" s="207" t="s">
        <v>5858</v>
      </c>
      <c r="G6" s="207" t="s">
        <v>5918</v>
      </c>
      <c r="H6" s="207"/>
      <c r="I6" s="207"/>
      <c r="J6" s="209"/>
    </row>
  </sheetData>
  <sheetProtection algorithmName="SHA-512" hashValue="lk3AJU3WULf6ZuOZxYHcELRwSsvUB3vJC+JNTKqW05LpfaUQppRSiliDl2hdzvkwXl+r7nI+zNRkhLE0O1ViBQ==" saltValue="hZVFfD7gbgNMjRPpdaUThA==" spinCount="100000" sheet="1" objects="1" scenarios="1"/>
  <phoneticPr fontId="4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A741-0750-4B05-A8BB-0154A433CC5F}">
  <sheetPr>
    <tabColor theme="2"/>
  </sheetPr>
  <dimension ref="B2:AS106"/>
  <sheetViews>
    <sheetView workbookViewId="0">
      <selection activeCell="D7" sqref="D7"/>
    </sheetView>
  </sheetViews>
  <sheetFormatPr defaultColWidth="5.6328125" defaultRowHeight="19" customHeight="1" x14ac:dyDescent="0.2"/>
  <cols>
    <col min="1" max="1" width="5.6328125" style="1"/>
    <col min="2" max="2" width="6.08984375" style="1" customWidth="1"/>
    <col min="3" max="3" width="28.7265625" style="1" customWidth="1"/>
    <col min="4" max="5" width="25.7265625" style="1" customWidth="1"/>
    <col min="6" max="14" width="10.453125" style="1" customWidth="1"/>
    <col min="15" max="45" width="11" style="1" customWidth="1"/>
    <col min="46" max="16384" width="5.6328125" style="1"/>
  </cols>
  <sheetData>
    <row r="2" spans="2:12" ht="35.15" customHeight="1" x14ac:dyDescent="0.2">
      <c r="B2" s="9" t="s">
        <v>13</v>
      </c>
    </row>
    <row r="3" spans="2:12" ht="19" customHeight="1" x14ac:dyDescent="0.2">
      <c r="B3" s="21" t="s">
        <v>4</v>
      </c>
      <c r="C3" s="22" t="s">
        <v>3</v>
      </c>
      <c r="D3" s="22" t="s">
        <v>14</v>
      </c>
      <c r="E3" s="22" t="s">
        <v>12</v>
      </c>
      <c r="F3" s="22" t="s">
        <v>11</v>
      </c>
      <c r="G3" s="22" t="s">
        <v>9</v>
      </c>
      <c r="H3" s="22" t="s">
        <v>10</v>
      </c>
      <c r="I3" s="23" t="s">
        <v>1</v>
      </c>
    </row>
    <row r="4" spans="2:12" ht="19" customHeight="1" x14ac:dyDescent="0.2">
      <c r="B4" s="2">
        <v>1</v>
      </c>
      <c r="C4" s="3" t="s">
        <v>2</v>
      </c>
      <c r="D4" s="4" t="str">
        <f>VLOOKUP(B4,必須項目,3,FALSE)&amp;VLOOKUP(B4,必須項目,4,FALSE)&amp;VLOOKUP(B4,必須項目,5,FALSE)&amp;VLOOKUP(B4,必須項目,6,FALSE)&amp;VLOOKUP(B4,必須項目,7,FALSE)&amp;VLOOKUP(B4,必須項目,8,FALSE)&amp;VLOOKUP(B4,必須項目,9,FALSE)</f>
        <v>令和年月日</v>
      </c>
      <c r="E4" s="3" t="str">
        <f>IFERROR(DBCS(TEXT(DATEVALUE(D4),"ggge年m月d日")),"")</f>
        <v/>
      </c>
      <c r="F4" s="5" t="str">
        <f>DBCS(MID(E4,1,2))</f>
        <v/>
      </c>
      <c r="G4" s="5" t="str">
        <f>DBCS(TEXT(E4,"e"))</f>
        <v/>
      </c>
      <c r="H4" s="5" t="str">
        <f>DBCS(TEXT(E4,"m"))</f>
        <v/>
      </c>
      <c r="I4" s="6" t="str">
        <f>DBCS(TEXT(E4,"d"))</f>
        <v/>
      </c>
    </row>
    <row r="6" spans="2:12" ht="19" customHeight="1" x14ac:dyDescent="0.2">
      <c r="B6" s="21" t="s">
        <v>4</v>
      </c>
      <c r="C6" s="22" t="s">
        <v>3</v>
      </c>
      <c r="D6" s="23" t="s">
        <v>14</v>
      </c>
    </row>
    <row r="7" spans="2:12" ht="19" customHeight="1" x14ac:dyDescent="0.2">
      <c r="B7" s="2">
        <v>2</v>
      </c>
      <c r="C7" s="3" t="s">
        <v>7</v>
      </c>
      <c r="D7" s="7" t="str">
        <f>IF(VLOOKUP(B7,必須項目,3,FALSE)="","",VLOOKUP(B7,必須項目,3,FALSE))</f>
        <v/>
      </c>
    </row>
    <row r="9" spans="2:12" ht="19" customHeight="1" x14ac:dyDescent="0.2">
      <c r="B9" s="21" t="s">
        <v>4</v>
      </c>
      <c r="C9" s="22" t="s">
        <v>3</v>
      </c>
      <c r="D9" s="22" t="s">
        <v>14</v>
      </c>
      <c r="E9" s="22" t="s">
        <v>12</v>
      </c>
      <c r="F9" s="22" t="s">
        <v>11</v>
      </c>
      <c r="G9" s="22" t="s">
        <v>0</v>
      </c>
      <c r="H9" s="22" t="s">
        <v>10</v>
      </c>
      <c r="I9" s="23" t="s">
        <v>1</v>
      </c>
    </row>
    <row r="10" spans="2:12" ht="19" customHeight="1" x14ac:dyDescent="0.2">
      <c r="B10" s="2">
        <v>3</v>
      </c>
      <c r="C10" s="3" t="s">
        <v>6</v>
      </c>
      <c r="D10" s="4" t="str">
        <f>VLOOKUP(B10,必須項目,3,FALSE)&amp;VLOOKUP(B10,必須項目,4,FALSE)&amp;VLOOKUP(B10,必須項目,5,FALSE)&amp;VLOOKUP(B10,必須項目,6,FALSE)&amp;VLOOKUP(B10,必須項目,7,FALSE)&amp;VLOOKUP(B10,必須項目,8,FALSE)&amp;VLOOKUP(B10,必須項目,9,FALSE)</f>
        <v>昭和年月日</v>
      </c>
      <c r="E10" s="3" t="str">
        <f>IFERROR(DBCS(TEXT(DATEVALUE(D10),"ggge年m月d日")),"")</f>
        <v/>
      </c>
      <c r="F10" s="5" t="str">
        <f>DBCS(MID(E10,1,2))</f>
        <v/>
      </c>
      <c r="G10" s="5" t="str">
        <f>DBCS(TEXT(E10,"e"))</f>
        <v/>
      </c>
      <c r="H10" s="5" t="str">
        <f>DBCS(TEXT(E10,"m"))</f>
        <v/>
      </c>
      <c r="I10" s="6" t="str">
        <f>DBCS(TEXT(E10,"d"))</f>
        <v/>
      </c>
    </row>
    <row r="12" spans="2:12" ht="19" customHeight="1" x14ac:dyDescent="0.2">
      <c r="B12" s="21" t="s">
        <v>4</v>
      </c>
      <c r="C12" s="22" t="s">
        <v>3</v>
      </c>
      <c r="D12" s="22" t="s">
        <v>14</v>
      </c>
      <c r="E12" s="22" t="s">
        <v>12</v>
      </c>
      <c r="F12" s="22" t="s">
        <v>20</v>
      </c>
      <c r="G12" s="22" t="s">
        <v>19</v>
      </c>
      <c r="H12" s="22" t="s">
        <v>18</v>
      </c>
      <c r="I12" s="22" t="s">
        <v>17</v>
      </c>
      <c r="J12" s="22" t="s">
        <v>16</v>
      </c>
      <c r="K12" s="23" t="s">
        <v>15</v>
      </c>
    </row>
    <row r="13" spans="2:12" ht="19" customHeight="1" x14ac:dyDescent="0.2">
      <c r="B13" s="2">
        <v>4</v>
      </c>
      <c r="C13" s="3" t="s">
        <v>8</v>
      </c>
      <c r="D13" s="3" t="str">
        <f>IF(VLOOKUP(B13,必須項目,3,FALSE)="","",VLOOKUP(B13,必須項目,3,FALSE))</f>
        <v/>
      </c>
      <c r="E13" s="3" t="str">
        <f>DBCS(IF(LEN(D13)=1,"00000"&amp;D13,IF(LEN(D13)=2,"0000"&amp;D13,IF(LEN(D13)=3,"000"&amp;D13,IF(LEN(D13)=4,"00"&amp;D13,IF(LEN(D13)=5,"0"&amp;D13,IF(LEN(D13)=6,D13,"")))))))</f>
        <v/>
      </c>
      <c r="F13" s="5" t="str">
        <f>MID(E13,1,1)</f>
        <v/>
      </c>
      <c r="G13" s="5" t="str">
        <f>MID(E13,2,1)</f>
        <v/>
      </c>
      <c r="H13" s="5" t="str">
        <f>MID(E13,3,1)</f>
        <v/>
      </c>
      <c r="I13" s="5" t="str">
        <f>MID(E13,4,1)</f>
        <v/>
      </c>
      <c r="J13" s="5" t="str">
        <f>MID(E13,5,1)</f>
        <v/>
      </c>
      <c r="K13" s="6" t="str">
        <f>MID(E13,6,1)</f>
        <v/>
      </c>
    </row>
    <row r="14" spans="2:12" ht="19" customHeight="1" x14ac:dyDescent="0.2">
      <c r="B14" s="83"/>
      <c r="F14" s="83"/>
      <c r="G14" s="83"/>
      <c r="H14" s="83"/>
      <c r="I14" s="83"/>
      <c r="J14" s="83"/>
      <c r="K14" s="83"/>
    </row>
    <row r="15" spans="2:12" ht="19" customHeight="1" x14ac:dyDescent="0.2">
      <c r="B15" s="21" t="s">
        <v>4</v>
      </c>
      <c r="C15" s="24" t="s">
        <v>3</v>
      </c>
      <c r="D15" s="24" t="s">
        <v>14</v>
      </c>
      <c r="E15" s="22" t="s">
        <v>12</v>
      </c>
      <c r="F15" s="22" t="s">
        <v>11</v>
      </c>
      <c r="G15" s="22" t="s">
        <v>3750</v>
      </c>
      <c r="H15" s="22" t="s">
        <v>3751</v>
      </c>
      <c r="I15" s="22" t="s">
        <v>3752</v>
      </c>
      <c r="J15" s="23" t="s">
        <v>3753</v>
      </c>
      <c r="K15" s="23" t="s">
        <v>3754</v>
      </c>
      <c r="L15" s="25" t="s">
        <v>3755</v>
      </c>
    </row>
    <row r="16" spans="2:12" ht="19" customHeight="1" x14ac:dyDescent="0.2">
      <c r="B16" s="19">
        <v>5</v>
      </c>
      <c r="C16" s="3" t="s">
        <v>3801</v>
      </c>
      <c r="D16" s="4" t="str">
        <f>VLOOKUP(B16,氏名,3,FALSE)&amp;VLOOKUP(B16,氏名,4,FALSE)&amp;VLOOKUP(B16,氏名,5,FALSE)&amp;VLOOKUP(B16,氏名,6,FALSE)&amp;VLOOKUP(B16,氏名,7,FALSE)&amp;VLOOKUP(B16,氏名,8,FALSE)&amp;VLOOKUP(B16,氏名,9,FALSE)</f>
        <v>令和年月日</v>
      </c>
      <c r="E16" s="3" t="str">
        <f>IFERROR(DBCS(DATESTRING(D16)),"")</f>
        <v/>
      </c>
      <c r="F16" s="5" t="str">
        <f>IFERROR(DBCS(VLOOKUP(MID(E16,1,2),和暦変換,2,FALSE)),"")</f>
        <v/>
      </c>
      <c r="G16" s="5" t="str">
        <f>MID(E16,3,1)</f>
        <v/>
      </c>
      <c r="H16" s="5" t="str">
        <f>MID(E16,4,1)</f>
        <v/>
      </c>
      <c r="I16" s="5" t="str">
        <f>MID(E16,6,1)</f>
        <v/>
      </c>
      <c r="J16" s="6" t="str">
        <f>MID(E16,7,1)</f>
        <v/>
      </c>
      <c r="K16" s="6" t="str">
        <f>MID(E16,9,1)</f>
        <v/>
      </c>
      <c r="L16" s="17" t="str">
        <f>MID(E16,10,1)</f>
        <v/>
      </c>
    </row>
    <row r="18" spans="2:25" ht="19" customHeight="1" x14ac:dyDescent="0.2">
      <c r="B18" s="28" t="s">
        <v>4</v>
      </c>
      <c r="C18" s="24" t="s">
        <v>3</v>
      </c>
      <c r="D18" s="29" t="s">
        <v>14</v>
      </c>
      <c r="E18" s="24" t="s">
        <v>12</v>
      </c>
    </row>
    <row r="19" spans="2:25" ht="19" customHeight="1" x14ac:dyDescent="0.2">
      <c r="B19" s="2">
        <v>6</v>
      </c>
      <c r="C19" s="27" t="s">
        <v>3797</v>
      </c>
      <c r="D19" s="7" t="str">
        <f>IF(VLOOKUP(B19,氏名,3,FALSE)="","",VLOOKUP(B19,氏名,3,FALSE))</f>
        <v/>
      </c>
      <c r="E19" s="8" t="str">
        <f>DBCS(D19)</f>
        <v/>
      </c>
    </row>
    <row r="21" spans="2:25" ht="19" customHeight="1" x14ac:dyDescent="0.2">
      <c r="B21" s="28" t="s">
        <v>4</v>
      </c>
      <c r="C21" s="24" t="s">
        <v>3</v>
      </c>
      <c r="D21" s="29" t="s">
        <v>14</v>
      </c>
      <c r="E21" s="24" t="s">
        <v>12</v>
      </c>
    </row>
    <row r="22" spans="2:25" ht="19" customHeight="1" x14ac:dyDescent="0.2">
      <c r="B22" s="2">
        <v>7</v>
      </c>
      <c r="C22" s="27" t="s">
        <v>3798</v>
      </c>
      <c r="D22" s="7" t="str">
        <f>IF(VLOOKUP(B22,氏名,3,FALSE)="","",VLOOKUP(B22,氏名,3,FALSE))</f>
        <v/>
      </c>
      <c r="E22" s="8" t="str">
        <f>DBCS(D22)</f>
        <v/>
      </c>
    </row>
    <row r="24" spans="2:25" ht="19" customHeight="1" x14ac:dyDescent="0.2">
      <c r="B24" s="21" t="s">
        <v>4</v>
      </c>
      <c r="C24" s="24" t="s">
        <v>3</v>
      </c>
      <c r="D24" s="24" t="s">
        <v>14</v>
      </c>
      <c r="E24" s="22" t="s">
        <v>12</v>
      </c>
      <c r="F24" s="22" t="s">
        <v>3765</v>
      </c>
      <c r="G24" s="22" t="s">
        <v>3766</v>
      </c>
      <c r="H24" s="22" t="s">
        <v>3767</v>
      </c>
      <c r="I24" s="22" t="s">
        <v>3768</v>
      </c>
      <c r="J24" s="22" t="s">
        <v>3769</v>
      </c>
      <c r="K24" s="22" t="s">
        <v>3770</v>
      </c>
      <c r="L24" s="22" t="s">
        <v>3771</v>
      </c>
      <c r="M24" s="22" t="s">
        <v>3772</v>
      </c>
      <c r="N24" s="22" t="s">
        <v>3773</v>
      </c>
      <c r="O24" s="22" t="s">
        <v>3774</v>
      </c>
      <c r="P24" s="22" t="s">
        <v>3775</v>
      </c>
      <c r="Q24" s="22" t="s">
        <v>3776</v>
      </c>
      <c r="R24" s="22" t="s">
        <v>3777</v>
      </c>
      <c r="S24" s="22" t="s">
        <v>3778</v>
      </c>
      <c r="T24" s="22" t="s">
        <v>3779</v>
      </c>
      <c r="U24" s="22" t="s">
        <v>3780</v>
      </c>
      <c r="V24" s="22" t="s">
        <v>3781</v>
      </c>
      <c r="W24" s="22" t="s">
        <v>3782</v>
      </c>
      <c r="X24" s="22" t="s">
        <v>3783</v>
      </c>
      <c r="Y24" s="23" t="s">
        <v>3784</v>
      </c>
    </row>
    <row r="25" spans="2:25" ht="19" customHeight="1" x14ac:dyDescent="0.2">
      <c r="B25" s="19">
        <v>8</v>
      </c>
      <c r="C25" s="27" t="s">
        <v>3799</v>
      </c>
      <c r="D25" s="3" t="str">
        <f>IF(VLOOKUP(B25,氏名,3,FALSE)="","",VLOOKUP(B25,氏名,3,FALSE))</f>
        <v/>
      </c>
      <c r="E25" s="26" t="str">
        <f t="shared" ref="E25" si="0">ASC(D25)</f>
        <v/>
      </c>
      <c r="F25" s="5" t="str">
        <f>DBCS(MID(E25,1,1))</f>
        <v/>
      </c>
      <c r="G25" s="5" t="str">
        <f>DBCS(MID(E25,2,1))</f>
        <v/>
      </c>
      <c r="H25" s="5" t="str">
        <f>DBCS(MID(E25,3,1))</f>
        <v/>
      </c>
      <c r="I25" s="5" t="str">
        <f>DBCS(MID(E25,4,1))</f>
        <v/>
      </c>
      <c r="J25" s="5" t="str">
        <f>DBCS(MID(E25,5,1))</f>
        <v/>
      </c>
      <c r="K25" s="5" t="str">
        <f>DBCS(MID(E25,6,1))</f>
        <v/>
      </c>
      <c r="L25" s="5" t="str">
        <f>DBCS(MID(E25,7,1))</f>
        <v/>
      </c>
      <c r="M25" s="5" t="str">
        <f>DBCS(MID(E25,8,1))</f>
        <v/>
      </c>
      <c r="N25" s="5" t="str">
        <f>DBCS(MID(E25,9,1))</f>
        <v/>
      </c>
      <c r="O25" s="5" t="str">
        <f>DBCS(MID(E25,10,1))</f>
        <v/>
      </c>
      <c r="P25" s="5" t="str">
        <f>DBCS(MID(E25,11,1))</f>
        <v/>
      </c>
      <c r="Q25" s="5" t="str">
        <f>DBCS(MID(E25,12,1))</f>
        <v/>
      </c>
      <c r="R25" s="5" t="str">
        <f>DBCS(MID(E25,13,1))</f>
        <v/>
      </c>
      <c r="S25" s="5" t="str">
        <f>DBCS(MID(E25,14,1))</f>
        <v/>
      </c>
      <c r="T25" s="5" t="str">
        <f>DBCS(MID(E25,15,1))</f>
        <v/>
      </c>
      <c r="U25" s="5" t="str">
        <f>DBCS(MID(E25,16,1))</f>
        <v/>
      </c>
      <c r="V25" s="5" t="str">
        <f>DBCS(MID(E25,17,1))</f>
        <v/>
      </c>
      <c r="W25" s="5" t="str">
        <f>DBCS(MID(E25,18,1))</f>
        <v/>
      </c>
      <c r="X25" s="5" t="str">
        <f>DBCS(MID(E25,19,1))</f>
        <v/>
      </c>
      <c r="Y25" s="6" t="str">
        <f>DBCS(MID(E25,20,1))</f>
        <v/>
      </c>
    </row>
    <row r="27" spans="2:25" ht="19" customHeight="1" x14ac:dyDescent="0.2">
      <c r="B27" s="28" t="s">
        <v>4</v>
      </c>
      <c r="C27" s="24" t="s">
        <v>3</v>
      </c>
      <c r="D27" s="24" t="s">
        <v>14</v>
      </c>
      <c r="E27" s="23" t="s">
        <v>12</v>
      </c>
      <c r="F27" s="24" t="s">
        <v>3765</v>
      </c>
      <c r="G27" s="24" t="s">
        <v>3766</v>
      </c>
      <c r="H27" s="24" t="s">
        <v>3767</v>
      </c>
      <c r="I27" s="24" t="s">
        <v>3768</v>
      </c>
      <c r="J27" s="24" t="s">
        <v>3769</v>
      </c>
      <c r="K27" s="24" t="s">
        <v>3770</v>
      </c>
      <c r="L27" s="24" t="s">
        <v>3771</v>
      </c>
      <c r="M27" s="24" t="s">
        <v>3772</v>
      </c>
      <c r="N27" s="24" t="s">
        <v>3773</v>
      </c>
      <c r="O27" s="24" t="s">
        <v>3774</v>
      </c>
      <c r="P27" s="24" t="s">
        <v>3775</v>
      </c>
      <c r="Q27" s="24" t="s">
        <v>3776</v>
      </c>
      <c r="R27" s="24" t="s">
        <v>3777</v>
      </c>
      <c r="S27" s="24" t="s">
        <v>3778</v>
      </c>
      <c r="T27" s="24" t="s">
        <v>3779</v>
      </c>
      <c r="U27" s="24" t="s">
        <v>3780</v>
      </c>
      <c r="V27" s="24" t="s">
        <v>3781</v>
      </c>
      <c r="W27" s="24" t="s">
        <v>3782</v>
      </c>
      <c r="X27" s="24" t="s">
        <v>3783</v>
      </c>
      <c r="Y27" s="24" t="s">
        <v>3784</v>
      </c>
    </row>
    <row r="28" spans="2:25" ht="19" customHeight="1" x14ac:dyDescent="0.2">
      <c r="B28" s="2">
        <v>9</v>
      </c>
      <c r="C28" s="27" t="s">
        <v>3800</v>
      </c>
      <c r="D28" s="3" t="str">
        <f>IF(VLOOKUP(B28,氏名,3,FALSE)="","",VLOOKUP(B28,氏名,3,FALSE))</f>
        <v/>
      </c>
      <c r="E28" s="7" t="str">
        <f>DBCS(D28)</f>
        <v/>
      </c>
      <c r="F28" s="17" t="str">
        <f>MID(E28,1,1)</f>
        <v/>
      </c>
      <c r="G28" s="17" t="str">
        <f>MID(E28,2,1)</f>
        <v/>
      </c>
      <c r="H28" s="17" t="str">
        <f>MID(E28,3,1)</f>
        <v/>
      </c>
      <c r="I28" s="17" t="str">
        <f>MID(E28,4,1)</f>
        <v/>
      </c>
      <c r="J28" s="17" t="str">
        <f>MID(E28,5,1)</f>
        <v/>
      </c>
      <c r="K28" s="17" t="str">
        <f>MID(E28,6,1)</f>
        <v/>
      </c>
      <c r="L28" s="17" t="str">
        <f>MID(E28,7,1)</f>
        <v/>
      </c>
      <c r="M28" s="17" t="str">
        <f>MID(E28,8,1)</f>
        <v/>
      </c>
      <c r="N28" s="17" t="str">
        <f>MID(E28,9,1)</f>
        <v/>
      </c>
      <c r="O28" s="17" t="str">
        <f>MID(E28,10,1)</f>
        <v/>
      </c>
      <c r="P28" s="17" t="str">
        <f>MID(E28,11,1)</f>
        <v/>
      </c>
      <c r="Q28" s="17" t="str">
        <f>MID(E28,12,1)</f>
        <v/>
      </c>
      <c r="R28" s="17" t="str">
        <f>MID(E28,13,1)</f>
        <v/>
      </c>
      <c r="S28" s="17" t="str">
        <f>MID(E28,14,1)</f>
        <v/>
      </c>
      <c r="T28" s="17" t="str">
        <f>MID(E28,15,1)</f>
        <v/>
      </c>
      <c r="U28" s="17" t="str">
        <f>MID(E28,16,1)</f>
        <v/>
      </c>
      <c r="V28" s="17" t="str">
        <f>MID(E28,17,1)</f>
        <v/>
      </c>
      <c r="W28" s="17" t="str">
        <f>MID(E28,18,1)</f>
        <v/>
      </c>
      <c r="X28" s="17" t="str">
        <f>MID(E28,19,1)</f>
        <v/>
      </c>
      <c r="Y28" s="17" t="str">
        <f>MID(E28,20,1)</f>
        <v/>
      </c>
    </row>
    <row r="30" spans="2:25" ht="19" customHeight="1" x14ac:dyDescent="0.2">
      <c r="B30" s="28" t="s">
        <v>4</v>
      </c>
      <c r="C30" s="24" t="s">
        <v>3</v>
      </c>
      <c r="D30" s="24" t="s">
        <v>14</v>
      </c>
      <c r="E30" s="24" t="s">
        <v>12</v>
      </c>
      <c r="F30" s="24" t="s">
        <v>11</v>
      </c>
      <c r="G30" s="24" t="s">
        <v>3750</v>
      </c>
      <c r="H30" s="24" t="s">
        <v>3751</v>
      </c>
      <c r="I30" s="24" t="s">
        <v>3752</v>
      </c>
      <c r="J30" s="29" t="s">
        <v>3753</v>
      </c>
      <c r="K30" s="29" t="s">
        <v>3754</v>
      </c>
      <c r="L30" s="29" t="s">
        <v>3755</v>
      </c>
    </row>
    <row r="31" spans="2:25" ht="19" customHeight="1" x14ac:dyDescent="0.2">
      <c r="B31" s="2">
        <v>10</v>
      </c>
      <c r="C31" s="3" t="s">
        <v>3802</v>
      </c>
      <c r="D31" s="4" t="str">
        <f>VLOOKUP(B31,住所,3,FALSE)&amp;VLOOKUP(B31,住所,4,FALSE)&amp;VLOOKUP(B31,住所,5,FALSE)&amp;VLOOKUP(B31,住所,6,FALSE)&amp;VLOOKUP(B31,住所,7,FALSE)&amp;VLOOKUP(B31,住所,8,FALSE)&amp;VLOOKUP(B31,住所,9,FALSE)</f>
        <v>令和年月日</v>
      </c>
      <c r="E31" s="3" t="str">
        <f>IFERROR(DBCS(DATESTRING(D31)),"")</f>
        <v/>
      </c>
      <c r="F31" s="5" t="str">
        <f>IFERROR(DBCS(VLOOKUP(MID(E31,1,2),和暦変換,2,FALSE)),"")</f>
        <v/>
      </c>
      <c r="G31" s="5" t="str">
        <f>MID(E31,3,1)</f>
        <v/>
      </c>
      <c r="H31" s="5" t="str">
        <f>MID(E31,4,1)</f>
        <v/>
      </c>
      <c r="I31" s="5" t="str">
        <f>MID(E31,6,1)</f>
        <v/>
      </c>
      <c r="J31" s="5" t="str">
        <f>MID(E31,7,1)</f>
        <v/>
      </c>
      <c r="K31" s="5" t="str">
        <f>MID(E31,9,1)</f>
        <v/>
      </c>
      <c r="L31" s="6" t="str">
        <f>MID(E31,10,1)</f>
        <v/>
      </c>
    </row>
    <row r="33" spans="2:45" ht="19" customHeight="1" x14ac:dyDescent="0.2">
      <c r="B33" s="21" t="s">
        <v>4</v>
      </c>
      <c r="C33" s="22" t="s">
        <v>3</v>
      </c>
      <c r="D33" s="22" t="s">
        <v>14</v>
      </c>
      <c r="E33" s="23" t="s">
        <v>12</v>
      </c>
    </row>
    <row r="34" spans="2:45" ht="19" customHeight="1" x14ac:dyDescent="0.2">
      <c r="B34" s="2">
        <v>11</v>
      </c>
      <c r="C34" s="3" t="s">
        <v>3967</v>
      </c>
      <c r="D34" s="26" t="str">
        <f>IF(VLOOKUP(B34,住所,3,FALSE)="","",VLOOKUP(B34,住所,3,FALSE))</f>
        <v/>
      </c>
      <c r="E34" s="31" t="str">
        <f>DBCS(D34)</f>
        <v/>
      </c>
    </row>
    <row r="36" spans="2:45" ht="19" customHeight="1" x14ac:dyDescent="0.2">
      <c r="B36" s="28" t="s">
        <v>4</v>
      </c>
      <c r="C36" s="24" t="s">
        <v>3</v>
      </c>
      <c r="D36" s="24" t="s">
        <v>14</v>
      </c>
      <c r="E36" s="24" t="s">
        <v>12</v>
      </c>
      <c r="F36" s="22" t="s">
        <v>3806</v>
      </c>
      <c r="G36" s="22" t="s">
        <v>3807</v>
      </c>
      <c r="H36" s="23" t="s">
        <v>3808</v>
      </c>
    </row>
    <row r="37" spans="2:45" ht="19" customHeight="1" x14ac:dyDescent="0.2">
      <c r="B37" s="2">
        <v>12</v>
      </c>
      <c r="C37" s="3" t="s">
        <v>3805</v>
      </c>
      <c r="D37" s="3" t="str">
        <f>IF(VLOOKUP(B37,住所,3,FALSE)="","",VLOOKUP(B37,住所,3,FALSE))</f>
        <v/>
      </c>
      <c r="E37" s="3" t="str">
        <f>DBCS(D37)</f>
        <v/>
      </c>
      <c r="F37" s="5" t="str">
        <f>IF(AND(E31&lt;&gt;"",E34&lt;&gt;""),MID(E37,1,1),"")</f>
        <v/>
      </c>
      <c r="G37" s="5" t="str">
        <f>IF(AND(E31&lt;&gt;"",E34&lt;&gt;""),MID(E37,2,1),"")</f>
        <v/>
      </c>
      <c r="H37" s="6" t="str">
        <f>IF(AND(E31&lt;&gt;"",E34&lt;&gt;""),MID(E37,3,1),"")</f>
        <v/>
      </c>
    </row>
    <row r="39" spans="2:45" ht="19" customHeight="1" x14ac:dyDescent="0.2">
      <c r="B39" s="21" t="s">
        <v>4</v>
      </c>
      <c r="C39" s="22" t="s">
        <v>3</v>
      </c>
      <c r="D39" s="22" t="s">
        <v>14</v>
      </c>
      <c r="E39" s="22" t="s">
        <v>12</v>
      </c>
      <c r="F39" s="22" t="s">
        <v>18</v>
      </c>
      <c r="G39" s="22" t="s">
        <v>17</v>
      </c>
      <c r="H39" s="22" t="s">
        <v>16</v>
      </c>
      <c r="I39" s="23" t="s">
        <v>15</v>
      </c>
    </row>
    <row r="40" spans="2:45" ht="19" customHeight="1" x14ac:dyDescent="0.2">
      <c r="B40" s="2">
        <v>13</v>
      </c>
      <c r="C40" s="3" t="s">
        <v>3809</v>
      </c>
      <c r="D40" s="3" t="str">
        <f>IF(VLOOKUP(B40,住所,3,FALSE)="","",VLOOKUP(B40,住所,3,FALSE))</f>
        <v/>
      </c>
      <c r="E40" s="3" t="str">
        <f>DBCS(D40)</f>
        <v/>
      </c>
      <c r="F40" s="5" t="str">
        <f>IF(AND(E31&lt;&gt;"",E34&lt;&gt;""),MID(E40,1,1),"")</f>
        <v/>
      </c>
      <c r="G40" s="5" t="str">
        <f>IF(AND(E31&lt;&gt;"",E34&lt;&gt;""),MID(E40,2,1),"")</f>
        <v/>
      </c>
      <c r="H40" s="5" t="str">
        <f>IF(AND(E31&lt;&gt;"",E34&lt;&gt;""),MID(E40,3,1),"")</f>
        <v/>
      </c>
      <c r="I40" s="6" t="str">
        <f>IF(AND(E31&lt;&gt;"",E34&lt;&gt;""),MID(E40,4,1),"")</f>
        <v/>
      </c>
    </row>
    <row r="42" spans="2:45" ht="19" customHeight="1" x14ac:dyDescent="0.2">
      <c r="B42" s="21" t="s">
        <v>4</v>
      </c>
      <c r="C42" s="22" t="s">
        <v>3</v>
      </c>
      <c r="D42" s="22" t="s">
        <v>14</v>
      </c>
      <c r="E42" s="22" t="s">
        <v>12</v>
      </c>
      <c r="F42" s="22" t="s">
        <v>19</v>
      </c>
      <c r="G42" s="22" t="s">
        <v>18</v>
      </c>
      <c r="H42" s="22" t="s">
        <v>17</v>
      </c>
      <c r="I42" s="22" t="s">
        <v>16</v>
      </c>
      <c r="J42" s="23" t="s">
        <v>15</v>
      </c>
    </row>
    <row r="43" spans="2:45" ht="19" customHeight="1" x14ac:dyDescent="0.2">
      <c r="B43" s="2">
        <v>15</v>
      </c>
      <c r="C43" s="3" t="s">
        <v>5661</v>
      </c>
      <c r="D43" s="3" t="str">
        <f>IF(VLOOKUP(B43,住所,3,FALSE)="","",VLOOKUP(B43,住所,3,FALSE))</f>
        <v/>
      </c>
      <c r="E43" s="3" t="str">
        <f>IFERROR(DBCS(VLOOKUP(D43,市区町村コード,3,FALSE)),"")</f>
        <v/>
      </c>
      <c r="F43" s="5" t="str">
        <f>IF(AND(E31&lt;&gt;"",E34&lt;&gt;""),MID(E43,1,1),"")</f>
        <v/>
      </c>
      <c r="G43" s="5" t="str">
        <f>IF(AND(E31&lt;&gt;"",E34&lt;&gt;""),MID(E43,2,1),"")</f>
        <v/>
      </c>
      <c r="H43" s="5" t="str">
        <f>IF(AND(E31&lt;&gt;"",E34&lt;&gt;""),MID(E43,3,1),"")</f>
        <v/>
      </c>
      <c r="I43" s="5" t="str">
        <f>IF(AND(E31&lt;&gt;"",E34&lt;&gt;""),MID(E43,4,1),"")</f>
        <v/>
      </c>
      <c r="J43" s="6" t="str">
        <f>IF(AND(E31&lt;&gt;"",E34&lt;&gt;""),MID(E43,5,1),"")</f>
        <v/>
      </c>
    </row>
    <row r="45" spans="2:45" ht="19" customHeight="1" x14ac:dyDescent="0.2">
      <c r="C45" s="21" t="s">
        <v>5694</v>
      </c>
      <c r="D45" s="22" t="s">
        <v>5695</v>
      </c>
      <c r="E45" s="23" t="s">
        <v>5696</v>
      </c>
    </row>
    <row r="46" spans="2:45" ht="19" customHeight="1" x14ac:dyDescent="0.2">
      <c r="C46" s="32" t="str">
        <f>IFERROR(IF(AND(E31&lt;&gt;"",E34&lt;&gt;""),VLOOKUP(D43,市区町村コード,4,FALSE),""),"")</f>
        <v/>
      </c>
      <c r="D46" s="26" t="str">
        <f>IFERROR(IF(AND(E31&lt;&gt;"",E34&lt;&gt;""),VLOOKUP(D43,市区町村コード,5,FALSE),""),"")</f>
        <v/>
      </c>
      <c r="E46" s="31" t="str">
        <f>IFERROR(IF(AND(E31&lt;&gt;"",E34&lt;&gt;""),VLOOKUP(D43,市区町村コード,6,FALSE),""),"")</f>
        <v/>
      </c>
    </row>
    <row r="47" spans="2:45" ht="19" customHeight="1" x14ac:dyDescent="0.2">
      <c r="C47" s="152"/>
      <c r="D47" s="152"/>
      <c r="E47" s="152"/>
    </row>
    <row r="48" spans="2:45" ht="19" customHeight="1" x14ac:dyDescent="0.2">
      <c r="B48" s="21" t="s">
        <v>4</v>
      </c>
      <c r="C48" s="22" t="s">
        <v>3</v>
      </c>
      <c r="D48" s="22" t="s">
        <v>14</v>
      </c>
      <c r="E48" s="22" t="s">
        <v>12</v>
      </c>
      <c r="F48" s="22" t="s">
        <v>3765</v>
      </c>
      <c r="G48" s="22" t="s">
        <v>3766</v>
      </c>
      <c r="H48" s="22" t="s">
        <v>3767</v>
      </c>
      <c r="I48" s="22" t="s">
        <v>3768</v>
      </c>
      <c r="J48" s="22" t="s">
        <v>3769</v>
      </c>
      <c r="K48" s="22" t="s">
        <v>3770</v>
      </c>
      <c r="L48" s="22" t="s">
        <v>3771</v>
      </c>
      <c r="M48" s="22" t="s">
        <v>3772</v>
      </c>
      <c r="N48" s="22" t="s">
        <v>3773</v>
      </c>
      <c r="O48" s="22" t="s">
        <v>3774</v>
      </c>
      <c r="P48" s="22" t="s">
        <v>3775</v>
      </c>
      <c r="Q48" s="22" t="s">
        <v>3776</v>
      </c>
      <c r="R48" s="22" t="s">
        <v>3777</v>
      </c>
      <c r="S48" s="22" t="s">
        <v>3778</v>
      </c>
      <c r="T48" s="22" t="s">
        <v>3779</v>
      </c>
      <c r="U48" s="22" t="s">
        <v>3780</v>
      </c>
      <c r="V48" s="22" t="s">
        <v>3781</v>
      </c>
      <c r="W48" s="22" t="s">
        <v>3782</v>
      </c>
      <c r="X48" s="22" t="s">
        <v>3783</v>
      </c>
      <c r="Y48" s="22" t="s">
        <v>3784</v>
      </c>
      <c r="Z48" s="22" t="s">
        <v>5662</v>
      </c>
      <c r="AA48" s="22" t="s">
        <v>5663</v>
      </c>
      <c r="AB48" s="22" t="s">
        <v>5664</v>
      </c>
      <c r="AC48" s="22" t="s">
        <v>5665</v>
      </c>
      <c r="AD48" s="22" t="s">
        <v>5666</v>
      </c>
      <c r="AE48" s="22" t="s">
        <v>5667</v>
      </c>
      <c r="AF48" s="22" t="s">
        <v>5668</v>
      </c>
      <c r="AG48" s="22" t="s">
        <v>5669</v>
      </c>
      <c r="AH48" s="22" t="s">
        <v>5670</v>
      </c>
      <c r="AI48" s="22" t="s">
        <v>5671</v>
      </c>
      <c r="AJ48" s="22" t="s">
        <v>5672</v>
      </c>
      <c r="AK48" s="22" t="s">
        <v>5673</v>
      </c>
      <c r="AL48" s="22" t="s">
        <v>5674</v>
      </c>
      <c r="AM48" s="22" t="s">
        <v>5675</v>
      </c>
      <c r="AN48" s="22" t="s">
        <v>5676</v>
      </c>
      <c r="AO48" s="22" t="s">
        <v>5677</v>
      </c>
      <c r="AP48" s="22" t="s">
        <v>5678</v>
      </c>
      <c r="AQ48" s="22" t="s">
        <v>5679</v>
      </c>
      <c r="AR48" s="22" t="s">
        <v>5680</v>
      </c>
      <c r="AS48" s="23" t="s">
        <v>5681</v>
      </c>
    </row>
    <row r="49" spans="2:45" ht="19" customHeight="1" x14ac:dyDescent="0.2">
      <c r="B49" s="2">
        <v>16</v>
      </c>
      <c r="C49" s="3" t="s">
        <v>5686</v>
      </c>
      <c r="D49" s="26" t="str">
        <f>IF(VLOOKUP(B49,住所,3,FALSE)="","",VLOOKUP(B49,住所,3,FALSE))</f>
        <v/>
      </c>
      <c r="E49" s="26" t="str">
        <f>ASC(D49)</f>
        <v/>
      </c>
      <c r="F49" s="5" t="str">
        <f>IF(AND(E31&lt;&gt;"",E34&lt;&gt;""),DBCS(MID(E49,1,1)),"")</f>
        <v/>
      </c>
      <c r="G49" s="5" t="str">
        <f>IF(AND(E31&lt;&gt;"",E34&lt;&gt;""),DBCS(MID(E49,2,1)),"")</f>
        <v/>
      </c>
      <c r="H49" s="5" t="str">
        <f>IF(AND(E31&lt;&gt;"",E34&lt;&gt;""),DBCS(MID(E49,3,1)),"")</f>
        <v/>
      </c>
      <c r="I49" s="5" t="str">
        <f>IF(AND(E31&lt;&gt;"",E34&lt;&gt;""),DBCS(MID(E49,4,1)),"")</f>
        <v/>
      </c>
      <c r="J49" s="5" t="str">
        <f>IF(AND(E31&lt;&gt;"",E34&lt;&gt;""),DBCS(MID(E49,5,1)),"")</f>
        <v/>
      </c>
      <c r="K49" s="5" t="str">
        <f>IF(AND(E31&lt;&gt;"",E34&lt;&gt;""),DBCS(MID(E49,6,1)),"")</f>
        <v/>
      </c>
      <c r="L49" s="5" t="str">
        <f>IF(AND(E31&lt;&gt;"",E34&lt;&gt;""),DBCS(MID(E49,7,1)),"")</f>
        <v/>
      </c>
      <c r="M49" s="5" t="str">
        <f>IF(AND(E31&lt;&gt;"",E34&lt;&gt;""),DBCS(MID(E49,8,1)),"")</f>
        <v/>
      </c>
      <c r="N49" s="5" t="str">
        <f>IF(AND(E31&lt;&gt;"",E34&lt;&gt;""),DBCS(MID(E49,9,1)),"")</f>
        <v/>
      </c>
      <c r="O49" s="5" t="str">
        <f>IF(AND(E31&lt;&gt;"",E34&lt;&gt;""),DBCS(MID(E49,10,1)),"")</f>
        <v/>
      </c>
      <c r="P49" s="5" t="str">
        <f>IF(AND(E31&lt;&gt;"",E34&lt;&gt;""),DBCS(MID(E49,11,1)),"")</f>
        <v/>
      </c>
      <c r="Q49" s="5" t="str">
        <f>IF(AND(E31&lt;&gt;"",E34&lt;&gt;""),DBCS(MID(E49,12,1)),"")</f>
        <v/>
      </c>
      <c r="R49" s="5" t="str">
        <f>IF(AND(E31&lt;&gt;"",E34&lt;&gt;""),DBCS(MID(E49,13,1)),"")</f>
        <v/>
      </c>
      <c r="S49" s="5" t="str">
        <f>IF(AND(E31&lt;&gt;"",E34&lt;&gt;""),DBCS(MID(E49,14,1)),"")</f>
        <v/>
      </c>
      <c r="T49" s="5" t="str">
        <f>IF(AND(E31&lt;&gt;"",E34&lt;&gt;""),DBCS(MID(E49,15,1)),"")</f>
        <v/>
      </c>
      <c r="U49" s="5" t="str">
        <f>IF(AND(E31&lt;&gt;"",E34&lt;&gt;""),DBCS(MID(E49,16,1)),"")</f>
        <v/>
      </c>
      <c r="V49" s="5" t="str">
        <f>IF(AND(E31&lt;&gt;"",E34&lt;&gt;""),DBCS(MID(E49,17,1)),"")</f>
        <v/>
      </c>
      <c r="W49" s="5" t="str">
        <f>IF(AND(E31&lt;&gt;"",E34&lt;&gt;""),DBCS(MID(E49,18,1)),"")</f>
        <v/>
      </c>
      <c r="X49" s="5" t="str">
        <f>IF(AND(E31&lt;&gt;"",E34&lt;&gt;""),DBCS(MID(E49,19,1)),"")</f>
        <v/>
      </c>
      <c r="Y49" s="5" t="str">
        <f>IF(AND(E31&lt;&gt;"",E34&lt;&gt;""),DBCS(MID(E49,20,1)),"")</f>
        <v/>
      </c>
      <c r="Z49" s="5" t="str">
        <f>IF(AND(E31&lt;&gt;"",E34&lt;&gt;""),DBCS(MID(E49,21,1)),"")</f>
        <v/>
      </c>
      <c r="AA49" s="5" t="str">
        <f>IF(AND(E31&lt;&gt;"",E34&lt;&gt;""),DBCS(MID(E49,22,1)),"")</f>
        <v/>
      </c>
      <c r="AB49" s="5" t="str">
        <f>IF(AND(E31&lt;&gt;"",E34&lt;&gt;""),DBCS(MID(E49,23,1)),"")</f>
        <v/>
      </c>
      <c r="AC49" s="5" t="str">
        <f>IF(AND(E31&lt;&gt;"",E34&lt;&gt;""),DBCS(MID(E49,24,1)),"")</f>
        <v/>
      </c>
      <c r="AD49" s="5" t="str">
        <f>IF(AND(E31&lt;&gt;"",E34&lt;&gt;""),DBCS(MID(E49,25,1)),"")</f>
        <v/>
      </c>
      <c r="AE49" s="5" t="str">
        <f>IF(AND(E31&lt;&gt;"",E34&lt;&gt;""),DBCS(MID(E49,26,1)),"")</f>
        <v/>
      </c>
      <c r="AF49" s="5" t="str">
        <f>IF(AND(E31&lt;&gt;"",E34&lt;&gt;""),DBCS(MID(E49,27,1)),"")</f>
        <v/>
      </c>
      <c r="AG49" s="5" t="str">
        <f>IF(AND(E31&lt;&gt;"",E34&lt;&gt;""),DBCS(MID(E49,28,1)),"")</f>
        <v/>
      </c>
      <c r="AH49" s="5" t="str">
        <f>IF(AND(E31&lt;&gt;"",E34&lt;&gt;""),DBCS(MID(E49,29,1)),"")</f>
        <v/>
      </c>
      <c r="AI49" s="5" t="str">
        <f>IF(AND(E31&lt;&gt;"",E34&lt;&gt;""),DBCS(MID(E49,30,1)),"")</f>
        <v/>
      </c>
      <c r="AJ49" s="5" t="str">
        <f>IF(AND(E31&lt;&gt;"",E34&lt;&gt;""),DBCS(MID(E49,31,1)),"")</f>
        <v/>
      </c>
      <c r="AK49" s="5" t="str">
        <f>IF(AND(E31&lt;&gt;"",E34&lt;&gt;""),DBCS(MID(E49,32,1)),"")</f>
        <v/>
      </c>
      <c r="AL49" s="5" t="str">
        <f>IF(AND(E31&lt;&gt;"",E34&lt;&gt;""),DBCS(MID(E49,33,1)),"")</f>
        <v/>
      </c>
      <c r="AM49" s="5" t="str">
        <f>IF(AND(E31&lt;&gt;"",E34&lt;&gt;""),DBCS(MID(E49,34,1)),"")</f>
        <v/>
      </c>
      <c r="AN49" s="5" t="str">
        <f>IF(AND(E31&lt;&gt;"",E34&lt;&gt;""),DBCS(MID(E49,35,1)),"")</f>
        <v/>
      </c>
      <c r="AO49" s="5" t="str">
        <f>IF(AND(E31&lt;&gt;"",E34&lt;&gt;""),DBCS(MID(E49,36,1)),"")</f>
        <v/>
      </c>
      <c r="AP49" s="5" t="str">
        <f>IF(AND(E31&lt;&gt;"",E34&lt;&gt;""),DBCS(MID(E49,37,1)),"")</f>
        <v/>
      </c>
      <c r="AQ49" s="5" t="str">
        <f>IF(AND(E31&lt;&gt;"",E34&lt;&gt;""),DBCS(MID(E49,38,1)),"")</f>
        <v/>
      </c>
      <c r="AR49" s="5" t="str">
        <f>IF(AND(E31&lt;&gt;"",E34&lt;&gt;""),DBCS(MID(E49,39,1)),"")</f>
        <v/>
      </c>
      <c r="AS49" s="6" t="str">
        <f>IF(AND(E31&lt;&gt;"",E34&lt;&gt;""),DBCS(MID(E49,40,1)),"")</f>
        <v/>
      </c>
    </row>
    <row r="51" spans="2:45" ht="19" customHeight="1" x14ac:dyDescent="0.2">
      <c r="B51" s="21" t="s">
        <v>4</v>
      </c>
      <c r="C51" s="22" t="s">
        <v>3</v>
      </c>
      <c r="D51" s="22" t="s">
        <v>14</v>
      </c>
      <c r="E51" s="22" t="s">
        <v>12</v>
      </c>
      <c r="F51" s="22" t="s">
        <v>3765</v>
      </c>
      <c r="G51" s="22" t="s">
        <v>3766</v>
      </c>
      <c r="H51" s="22" t="s">
        <v>3767</v>
      </c>
      <c r="I51" s="22" t="s">
        <v>3768</v>
      </c>
      <c r="J51" s="22" t="s">
        <v>3769</v>
      </c>
      <c r="K51" s="22" t="s">
        <v>3770</v>
      </c>
      <c r="L51" s="22" t="s">
        <v>3771</v>
      </c>
      <c r="M51" s="22" t="s">
        <v>3772</v>
      </c>
      <c r="N51" s="22" t="s">
        <v>3773</v>
      </c>
      <c r="O51" s="22" t="s">
        <v>3774</v>
      </c>
      <c r="P51" s="22" t="s">
        <v>3775</v>
      </c>
      <c r="Q51" s="22" t="s">
        <v>3776</v>
      </c>
      <c r="R51" s="23" t="s">
        <v>3777</v>
      </c>
    </row>
    <row r="52" spans="2:45" ht="19" customHeight="1" x14ac:dyDescent="0.2">
      <c r="B52" s="2">
        <v>17</v>
      </c>
      <c r="C52" s="3" t="s">
        <v>5682</v>
      </c>
      <c r="D52" s="3" t="str">
        <f>VLOOKUP(B52,住所,3,FALSE)&amp;VLOOKUP(B52,住所,4,FALSE)&amp;VLOOKUP(B52,住所,5,FALSE)&amp;VLOOKUP(B52,住所,6,FALSE)&amp;VLOOKUP(B52,住所,7,FALSE)&amp;VLOOKUP(B52,住所,8,FALSE)</f>
        <v>－－</v>
      </c>
      <c r="E52" s="3" t="str">
        <f>IF(D52="－－","",DBCS(D52))</f>
        <v/>
      </c>
      <c r="F52" s="5" t="str">
        <f>IF(AND(E31&lt;&gt;"",E34&lt;&gt;""),DBCS(MID(E52,1,1)),"")</f>
        <v/>
      </c>
      <c r="G52" s="5" t="str">
        <f>IF(AND(E31&lt;&gt;"",E34&lt;&gt;""),DBCS(MID(E52,2,1)),"")</f>
        <v/>
      </c>
      <c r="H52" s="5" t="str">
        <f>IF(AND(E31&lt;&gt;"",E34&lt;&gt;""),DBCS(MID(E52,3,1)),"")</f>
        <v/>
      </c>
      <c r="I52" s="5" t="str">
        <f>IF(AND(E31&lt;&gt;"",E34&lt;&gt;""),DBCS(MID(E52,4,1)),"")</f>
        <v/>
      </c>
      <c r="J52" s="5" t="str">
        <f>IF(AND(E31&lt;&gt;"",E34&lt;&gt;""),DBCS(MID(E52,5,1)),"")</f>
        <v/>
      </c>
      <c r="K52" s="5" t="str">
        <f>IF(AND(E31&lt;&gt;"",E34&lt;&gt;""),DBCS(MID(E52,6,1)),"")</f>
        <v/>
      </c>
      <c r="L52" s="5" t="str">
        <f>IF(AND(E31&lt;&gt;"",E34&lt;&gt;""),DBCS(MID(E52,7,1)),"")</f>
        <v/>
      </c>
      <c r="M52" s="5" t="str">
        <f>IF(AND(E31&lt;&gt;"",E34&lt;&gt;""),DBCS(MID(E52,8,1)),"")</f>
        <v/>
      </c>
      <c r="N52" s="5" t="str">
        <f>IF(AND(E31&lt;&gt;"",E34&lt;&gt;""),DBCS(MID(E52,9,1)),"")</f>
        <v/>
      </c>
      <c r="O52" s="5" t="str">
        <f>IF(AND(E31&lt;&gt;"",E34&lt;&gt;""),DBCS(MID(E52,10,1)),"")</f>
        <v/>
      </c>
      <c r="P52" s="5" t="str">
        <f>IF(AND(E31&lt;&gt;"",E34&lt;&gt;""),DBCS(MID(E52,11,1)),"")</f>
        <v/>
      </c>
      <c r="Q52" s="5" t="str">
        <f>IF(AND(E31&lt;&gt;"",E34&lt;&gt;""),DBCS(MID(E52,12,1)),"")</f>
        <v/>
      </c>
      <c r="R52" s="6" t="str">
        <f>IF(AND(E31&lt;&gt;"",E34&lt;&gt;""),DBCS(MID(E52,13,1)),"")</f>
        <v/>
      </c>
    </row>
    <row r="54" spans="2:45" ht="19" customHeight="1" x14ac:dyDescent="0.2">
      <c r="C54" s="21" t="s">
        <v>5797</v>
      </c>
      <c r="D54" s="22" t="s">
        <v>5798</v>
      </c>
      <c r="E54" s="23" t="s">
        <v>5799</v>
      </c>
    </row>
    <row r="55" spans="2:45" ht="19" customHeight="1" x14ac:dyDescent="0.2">
      <c r="C55" s="2" t="str">
        <f>MID(E52,1,3)</f>
        <v/>
      </c>
      <c r="D55" s="5" t="str">
        <f>MID(E52,5,4)</f>
        <v/>
      </c>
      <c r="E55" s="6" t="str">
        <f>MID(E52,10,4)</f>
        <v/>
      </c>
    </row>
    <row r="56" spans="2:45" ht="19" customHeight="1" x14ac:dyDescent="0.2">
      <c r="C56" s="83"/>
      <c r="D56" s="83"/>
      <c r="E56" s="83"/>
    </row>
    <row r="57" spans="2:45" ht="19" customHeight="1" x14ac:dyDescent="0.2">
      <c r="B57" s="21" t="s">
        <v>4</v>
      </c>
      <c r="C57" s="22" t="s">
        <v>3</v>
      </c>
      <c r="D57" s="22" t="s">
        <v>14</v>
      </c>
      <c r="E57" s="23" t="s">
        <v>12</v>
      </c>
    </row>
    <row r="58" spans="2:45" ht="19" customHeight="1" x14ac:dyDescent="0.2">
      <c r="B58" s="2">
        <v>18</v>
      </c>
      <c r="C58" s="3" t="s">
        <v>5795</v>
      </c>
      <c r="D58" s="3" t="str">
        <f>IF(VLOOKUP(B58,住所,3,FALSE)="","",VLOOKUP(B58,住所,3,FALSE))</f>
        <v/>
      </c>
      <c r="E58" s="7" t="str">
        <f>DBCS(D58)</f>
        <v/>
      </c>
    </row>
    <row r="59" spans="2:45" ht="19" customHeight="1" x14ac:dyDescent="0.2">
      <c r="C59" s="83"/>
      <c r="D59" s="83"/>
      <c r="E59" s="83"/>
    </row>
    <row r="60" spans="2:45" ht="19" customHeight="1" x14ac:dyDescent="0.2">
      <c r="B60" s="21" t="s">
        <v>4</v>
      </c>
      <c r="C60" s="22" t="s">
        <v>3</v>
      </c>
      <c r="D60" s="22" t="s">
        <v>14</v>
      </c>
      <c r="E60" s="23" t="s">
        <v>12</v>
      </c>
    </row>
    <row r="61" spans="2:45" ht="19" customHeight="1" x14ac:dyDescent="0.2">
      <c r="B61" s="2">
        <v>19</v>
      </c>
      <c r="C61" s="3" t="s">
        <v>5796</v>
      </c>
      <c r="D61" s="3" t="str">
        <f>VLOOKUP(B61,住所,3,FALSE)&amp;VLOOKUP(B61,住所,4,FALSE)&amp;VLOOKUP(B61,住所,5,FALSE)&amp;VLOOKUP(B61,住所,6,FALSE)&amp;VLOOKUP(B61,住所,7,FALSE)&amp;VLOOKUP(B61,住所,8,FALSE)&amp;VLOOKUP(B61,住所,9,FALSE)</f>
        <v>令和年月日</v>
      </c>
      <c r="E61" s="7" t="str">
        <f>IFERROR(DBCS(TEXT(DATEVALUE(D61),"ggge年m月d日")),"")</f>
        <v/>
      </c>
    </row>
    <row r="62" spans="2:45" ht="19" customHeight="1" x14ac:dyDescent="0.2">
      <c r="C62" s="83"/>
      <c r="D62" s="83"/>
      <c r="E62" s="83"/>
    </row>
    <row r="63" spans="2:45" ht="19" customHeight="1" x14ac:dyDescent="0.2">
      <c r="B63" s="21" t="s">
        <v>4</v>
      </c>
      <c r="C63" s="22" t="s">
        <v>3</v>
      </c>
      <c r="D63" s="22" t="s">
        <v>14</v>
      </c>
      <c r="E63" s="22" t="s">
        <v>12</v>
      </c>
      <c r="F63" s="22" t="s">
        <v>11</v>
      </c>
      <c r="G63" s="22" t="s">
        <v>3750</v>
      </c>
      <c r="H63" s="22" t="s">
        <v>3751</v>
      </c>
      <c r="I63" s="22" t="s">
        <v>3752</v>
      </c>
      <c r="J63" s="22" t="s">
        <v>3753</v>
      </c>
      <c r="K63" s="22" t="s">
        <v>3754</v>
      </c>
      <c r="L63" s="23" t="s">
        <v>3755</v>
      </c>
    </row>
    <row r="64" spans="2:45" ht="19" customHeight="1" x14ac:dyDescent="0.2">
      <c r="B64" s="2">
        <v>20</v>
      </c>
      <c r="C64" s="3" t="s">
        <v>5691</v>
      </c>
      <c r="D64" s="4" t="str">
        <f>VLOOKUP(B64,本籍,3,FALSE)&amp;VLOOKUP(B64,本籍,4,FALSE)&amp;VLOOKUP(B64,本籍,5,FALSE)&amp;VLOOKUP(B64,本籍,6,FALSE)&amp;VLOOKUP(B64,本籍,7,FALSE)&amp;VLOOKUP(B64,本籍,8,FALSE)&amp;VLOOKUP(B64,本籍,9,FALSE)</f>
        <v>令和年月日</v>
      </c>
      <c r="E64" s="3" t="str">
        <f>IFERROR(DBCS(DATESTRING(D64)),"")</f>
        <v/>
      </c>
      <c r="F64" s="5" t="str">
        <f>IFERROR(DBCS(VLOOKUP(MID(E64,1,2),和暦変換,2,FALSE)),"")</f>
        <v/>
      </c>
      <c r="G64" s="5" t="str">
        <f>MID(E64,3,1)</f>
        <v/>
      </c>
      <c r="H64" s="5" t="str">
        <f>MID(E64,4,1)</f>
        <v/>
      </c>
      <c r="I64" s="5" t="str">
        <f>MID(E64,6,1)</f>
        <v/>
      </c>
      <c r="J64" s="5" t="str">
        <f>MID(E64,7,1)</f>
        <v/>
      </c>
      <c r="K64" s="5" t="str">
        <f>MID(E64,9,1)</f>
        <v/>
      </c>
      <c r="L64" s="6" t="str">
        <f>MID(E64,10,1)</f>
        <v/>
      </c>
    </row>
    <row r="66" spans="2:45" ht="19" customHeight="1" x14ac:dyDescent="0.2">
      <c r="B66" s="21" t="s">
        <v>4</v>
      </c>
      <c r="C66" s="22" t="s">
        <v>3</v>
      </c>
      <c r="D66" s="22" t="s">
        <v>14</v>
      </c>
      <c r="E66" s="23" t="s">
        <v>12</v>
      </c>
    </row>
    <row r="67" spans="2:45" ht="19" customHeight="1" x14ac:dyDescent="0.2">
      <c r="B67" s="2">
        <v>21</v>
      </c>
      <c r="C67" s="3" t="s">
        <v>5692</v>
      </c>
      <c r="D67" s="26" t="str">
        <f>IF(VLOOKUP(B67,本籍,3,FALSE)="","",VLOOKUP(B67,本籍,3,FALSE))</f>
        <v/>
      </c>
      <c r="E67" s="31" t="str">
        <f>DBCS(D67)</f>
        <v/>
      </c>
    </row>
    <row r="69" spans="2:45" ht="19" customHeight="1" x14ac:dyDescent="0.2">
      <c r="B69" s="21" t="s">
        <v>4</v>
      </c>
      <c r="C69" s="22" t="s">
        <v>3</v>
      </c>
      <c r="D69" s="22" t="s">
        <v>14</v>
      </c>
      <c r="E69" s="22" t="s">
        <v>12</v>
      </c>
      <c r="F69" s="22" t="s">
        <v>19</v>
      </c>
      <c r="G69" s="22" t="s">
        <v>18</v>
      </c>
      <c r="H69" s="22" t="s">
        <v>17</v>
      </c>
      <c r="I69" s="22" t="s">
        <v>16</v>
      </c>
      <c r="J69" s="23" t="s">
        <v>15</v>
      </c>
    </row>
    <row r="70" spans="2:45" ht="19" customHeight="1" x14ac:dyDescent="0.2">
      <c r="B70" s="2">
        <v>23</v>
      </c>
      <c r="C70" s="3" t="s">
        <v>5693</v>
      </c>
      <c r="D70" s="3" t="str">
        <f>IF(VLOOKUP(B70,本籍,3,FALSE)="","",VLOOKUP(B70,本籍,3,FALSE))</f>
        <v/>
      </c>
      <c r="E70" s="3" t="str">
        <f>IFERROR(DBCS(VLOOKUP(D70,市区町村コード,3,FALSE)),"")</f>
        <v/>
      </c>
      <c r="F70" s="5" t="str">
        <f>MID(E70,1,1)</f>
        <v/>
      </c>
      <c r="G70" s="5" t="str">
        <f>MID(E70,2,1)</f>
        <v/>
      </c>
      <c r="H70" s="5" t="str">
        <f>MID(E70,3,1)</f>
        <v/>
      </c>
      <c r="I70" s="5" t="str">
        <f>MID(E70,4,1)</f>
        <v/>
      </c>
      <c r="J70" s="6" t="str">
        <f>MID(E70,5,1)</f>
        <v/>
      </c>
    </row>
    <row r="72" spans="2:45" ht="19" customHeight="1" x14ac:dyDescent="0.2">
      <c r="C72" s="21" t="s">
        <v>5697</v>
      </c>
      <c r="D72" s="22" t="s">
        <v>5698</v>
      </c>
      <c r="E72" s="23" t="s">
        <v>5699</v>
      </c>
    </row>
    <row r="73" spans="2:45" ht="19" customHeight="1" x14ac:dyDescent="0.2">
      <c r="C73" s="33" t="str">
        <f>IFERROR(VLOOKUP(D70,市区町村コード,4,FALSE),"")</f>
        <v/>
      </c>
      <c r="D73" s="3" t="str">
        <f>IFERROR(VLOOKUP(D70,市区町村コード,5,FALSE),"")</f>
        <v/>
      </c>
      <c r="E73" s="7" t="str">
        <f>IFERROR(VLOOKUP(D70,市区町村コード,6,FALSE),"")</f>
        <v/>
      </c>
    </row>
    <row r="75" spans="2:45" ht="19" customHeight="1" x14ac:dyDescent="0.2">
      <c r="B75" s="21" t="s">
        <v>4</v>
      </c>
      <c r="C75" s="22" t="s">
        <v>3</v>
      </c>
      <c r="D75" s="22" t="s">
        <v>14</v>
      </c>
      <c r="E75" s="22" t="s">
        <v>12</v>
      </c>
      <c r="F75" s="22" t="s">
        <v>3765</v>
      </c>
      <c r="G75" s="22" t="s">
        <v>3766</v>
      </c>
      <c r="H75" s="22" t="s">
        <v>3767</v>
      </c>
      <c r="I75" s="22" t="s">
        <v>3768</v>
      </c>
      <c r="J75" s="22" t="s">
        <v>3769</v>
      </c>
      <c r="K75" s="22" t="s">
        <v>3770</v>
      </c>
      <c r="L75" s="22" t="s">
        <v>3771</v>
      </c>
      <c r="M75" s="22" t="s">
        <v>3772</v>
      </c>
      <c r="N75" s="22" t="s">
        <v>3773</v>
      </c>
      <c r="O75" s="22" t="s">
        <v>3774</v>
      </c>
      <c r="P75" s="22" t="s">
        <v>3775</v>
      </c>
      <c r="Q75" s="22" t="s">
        <v>3776</v>
      </c>
      <c r="R75" s="22" t="s">
        <v>3777</v>
      </c>
      <c r="S75" s="22" t="s">
        <v>3778</v>
      </c>
      <c r="T75" s="22" t="s">
        <v>3779</v>
      </c>
      <c r="U75" s="22" t="s">
        <v>3780</v>
      </c>
      <c r="V75" s="22" t="s">
        <v>3781</v>
      </c>
      <c r="W75" s="22" t="s">
        <v>3782</v>
      </c>
      <c r="X75" s="22" t="s">
        <v>3783</v>
      </c>
      <c r="Y75" s="22" t="s">
        <v>3784</v>
      </c>
      <c r="Z75" s="22" t="s">
        <v>5662</v>
      </c>
      <c r="AA75" s="22" t="s">
        <v>5663</v>
      </c>
      <c r="AB75" s="22" t="s">
        <v>5664</v>
      </c>
      <c r="AC75" s="22" t="s">
        <v>5665</v>
      </c>
      <c r="AD75" s="22" t="s">
        <v>5666</v>
      </c>
      <c r="AE75" s="22" t="s">
        <v>5667</v>
      </c>
      <c r="AF75" s="22" t="s">
        <v>5668</v>
      </c>
      <c r="AG75" s="22" t="s">
        <v>5669</v>
      </c>
      <c r="AH75" s="22" t="s">
        <v>5670</v>
      </c>
      <c r="AI75" s="22" t="s">
        <v>5671</v>
      </c>
      <c r="AJ75" s="22" t="s">
        <v>5672</v>
      </c>
      <c r="AK75" s="22" t="s">
        <v>5673</v>
      </c>
      <c r="AL75" s="22" t="s">
        <v>5674</v>
      </c>
      <c r="AM75" s="22" t="s">
        <v>5675</v>
      </c>
      <c r="AN75" s="22" t="s">
        <v>5676</v>
      </c>
      <c r="AO75" s="22" t="s">
        <v>5677</v>
      </c>
      <c r="AP75" s="22" t="s">
        <v>5678</v>
      </c>
      <c r="AQ75" s="22" t="s">
        <v>5679</v>
      </c>
      <c r="AR75" s="22" t="s">
        <v>5680</v>
      </c>
      <c r="AS75" s="23" t="s">
        <v>5681</v>
      </c>
    </row>
    <row r="76" spans="2:45" ht="19" customHeight="1" x14ac:dyDescent="0.2">
      <c r="B76" s="2">
        <v>24</v>
      </c>
      <c r="C76" s="3" t="s">
        <v>5700</v>
      </c>
      <c r="D76" s="26" t="str">
        <f>IF(VLOOKUP(B76,本籍,3,FALSE)="","",VLOOKUP(B76,本籍,3,FALSE))</f>
        <v/>
      </c>
      <c r="E76" s="26" t="str">
        <f>ASC(D76)</f>
        <v/>
      </c>
      <c r="F76" s="5" t="str">
        <f>DBCS(MID(E76,1,1))</f>
        <v/>
      </c>
      <c r="G76" s="5" t="str">
        <f>DBCS(MID(E76,2,1))</f>
        <v/>
      </c>
      <c r="H76" s="5" t="str">
        <f>DBCS(MID(E76,3,1))</f>
        <v/>
      </c>
      <c r="I76" s="5" t="str">
        <f>DBCS(MID(E76,4,1))</f>
        <v/>
      </c>
      <c r="J76" s="5" t="str">
        <f>DBCS(MID(E76,5,1))</f>
        <v/>
      </c>
      <c r="K76" s="5" t="str">
        <f>DBCS(MID(E76,6,1))</f>
        <v/>
      </c>
      <c r="L76" s="5" t="str">
        <f>DBCS(MID(E76,7,1))</f>
        <v/>
      </c>
      <c r="M76" s="5" t="str">
        <f>DBCS(MID(E76,8,1))</f>
        <v/>
      </c>
      <c r="N76" s="5" t="str">
        <f>DBCS(MID(E76,9,1))</f>
        <v/>
      </c>
      <c r="O76" s="5" t="str">
        <f>DBCS(MID(E76,10,1))</f>
        <v/>
      </c>
      <c r="P76" s="5" t="str">
        <f>DBCS(MID(E76,11,1))</f>
        <v/>
      </c>
      <c r="Q76" s="5" t="str">
        <f>DBCS(MID(E76,12,1))</f>
        <v/>
      </c>
      <c r="R76" s="5" t="str">
        <f>DBCS(MID(E76,13,1))</f>
        <v/>
      </c>
      <c r="S76" s="5" t="str">
        <f>DBCS(MID(E76,14,1))</f>
        <v/>
      </c>
      <c r="T76" s="5" t="str">
        <f>DBCS(MID(E76,15,1))</f>
        <v/>
      </c>
      <c r="U76" s="5" t="str">
        <f>DBCS(MID(E76,16,1))</f>
        <v/>
      </c>
      <c r="V76" s="5" t="str">
        <f>DBCS(MID(E76,17,1))</f>
        <v/>
      </c>
      <c r="W76" s="5" t="str">
        <f>DBCS(MID(E76,18,1))</f>
        <v/>
      </c>
      <c r="X76" s="5" t="str">
        <f>DBCS(MID(E76,19,1))</f>
        <v/>
      </c>
      <c r="Y76" s="5" t="str">
        <f>DBCS(MID(E76,20,1))</f>
        <v/>
      </c>
      <c r="Z76" s="5" t="str">
        <f>DBCS(MID(E76,21,1))</f>
        <v/>
      </c>
      <c r="AA76" s="5" t="str">
        <f>DBCS(MID(E76,22,1))</f>
        <v/>
      </c>
      <c r="AB76" s="5" t="str">
        <f>DBCS(MID(E76,23,1))</f>
        <v/>
      </c>
      <c r="AC76" s="5" t="str">
        <f>DBCS(MID(E76,24,1))</f>
        <v/>
      </c>
      <c r="AD76" s="5" t="str">
        <f>DBCS(MID(E76,25,1))</f>
        <v/>
      </c>
      <c r="AE76" s="5" t="str">
        <f>DBCS(MID(E76,26,1))</f>
        <v/>
      </c>
      <c r="AF76" s="5" t="str">
        <f>DBCS(MID(E76,27,1))</f>
        <v/>
      </c>
      <c r="AG76" s="5" t="str">
        <f>DBCS(MID(E76,28,1))</f>
        <v/>
      </c>
      <c r="AH76" s="5" t="str">
        <f>DBCS(MID(E76,29,1))</f>
        <v/>
      </c>
      <c r="AI76" s="5" t="str">
        <f>DBCS(MID(E76,30,1))</f>
        <v/>
      </c>
      <c r="AJ76" s="5" t="str">
        <f>DBCS(MID(E76,31,1))</f>
        <v/>
      </c>
      <c r="AK76" s="5" t="str">
        <f>DBCS(MID(E76,32,1))</f>
        <v/>
      </c>
      <c r="AL76" s="5" t="str">
        <f>DBCS(MID(E76,33,1))</f>
        <v/>
      </c>
      <c r="AM76" s="5" t="str">
        <f>DBCS(MID(E76,34,1))</f>
        <v/>
      </c>
      <c r="AN76" s="5" t="str">
        <f>DBCS(MID(E76,35,1))</f>
        <v/>
      </c>
      <c r="AO76" s="5" t="str">
        <f>DBCS(MID(E76,36,1))</f>
        <v/>
      </c>
      <c r="AP76" s="5" t="str">
        <f>DBCS(MID(E76,37,1))</f>
        <v/>
      </c>
      <c r="AQ76" s="5" t="str">
        <f>DBCS(MID(E76,38,1))</f>
        <v/>
      </c>
      <c r="AR76" s="5" t="str">
        <f>DBCS(MID(E76,39,1))</f>
        <v/>
      </c>
      <c r="AS76" s="6" t="str">
        <f>DBCS(MID(E76,40,1))</f>
        <v/>
      </c>
    </row>
    <row r="78" spans="2:45" ht="19" customHeight="1" x14ac:dyDescent="0.2">
      <c r="B78" s="21" t="s">
        <v>4</v>
      </c>
      <c r="C78" s="22" t="s">
        <v>3</v>
      </c>
      <c r="D78" s="22" t="s">
        <v>14</v>
      </c>
      <c r="E78" s="22" t="s">
        <v>12</v>
      </c>
      <c r="F78" s="22" t="s">
        <v>11</v>
      </c>
      <c r="G78" s="22" t="s">
        <v>3750</v>
      </c>
      <c r="H78" s="22" t="s">
        <v>3751</v>
      </c>
      <c r="I78" s="22" t="s">
        <v>3752</v>
      </c>
      <c r="J78" s="22" t="s">
        <v>3753</v>
      </c>
      <c r="K78" s="22" t="s">
        <v>3754</v>
      </c>
      <c r="L78" s="23" t="s">
        <v>3755</v>
      </c>
    </row>
    <row r="79" spans="2:45" ht="19" customHeight="1" x14ac:dyDescent="0.2">
      <c r="B79" s="2">
        <v>25</v>
      </c>
      <c r="C79" s="3" t="s">
        <v>5733</v>
      </c>
      <c r="D79" s="4" t="str">
        <f>VLOOKUP(B79,従事先,3,FALSE)&amp;VLOOKUP(B79,従事先,4,FALSE)&amp;VLOOKUP(B79,従事先,5,FALSE)&amp;VLOOKUP(B79,従事先,6,FALSE)&amp;VLOOKUP(B79,従事先,7,FALSE)&amp;VLOOKUP(B79,従事先,8,FALSE)&amp;VLOOKUP(B79,従事先,9,FALSE)</f>
        <v>令和年月日</v>
      </c>
      <c r="E79" s="3" t="str">
        <f>IFERROR(DBCS(DATESTRING(D79)),"")</f>
        <v/>
      </c>
      <c r="F79" s="5" t="str">
        <f>IFERROR(DBCS(VLOOKUP(MID(E79,1,2),和暦変換,2,FALSE)),"")</f>
        <v/>
      </c>
      <c r="G79" s="5" t="str">
        <f>MID(E79,3,1)</f>
        <v/>
      </c>
      <c r="H79" s="5" t="str">
        <f>MID(E79,4,1)</f>
        <v/>
      </c>
      <c r="I79" s="5" t="str">
        <f>MID(E79,6,1)</f>
        <v/>
      </c>
      <c r="J79" s="5" t="str">
        <f>MID(E79,7,1)</f>
        <v/>
      </c>
      <c r="K79" s="5" t="str">
        <f>MID(E79,9,1)</f>
        <v/>
      </c>
      <c r="L79" s="6" t="str">
        <f>MID(E79,10,1)</f>
        <v/>
      </c>
    </row>
    <row r="81" spans="2:45" ht="19" customHeight="1" x14ac:dyDescent="0.2">
      <c r="B81" s="21" t="s">
        <v>4</v>
      </c>
      <c r="C81" s="22" t="s">
        <v>3</v>
      </c>
      <c r="D81" s="22" t="s">
        <v>14</v>
      </c>
      <c r="E81" s="23" t="s">
        <v>12</v>
      </c>
    </row>
    <row r="82" spans="2:45" ht="19" customHeight="1" x14ac:dyDescent="0.2">
      <c r="B82" s="2">
        <v>26</v>
      </c>
      <c r="C82" s="3" t="s">
        <v>5734</v>
      </c>
      <c r="D82" s="26" t="str">
        <f>IF(VLOOKUP(B82,従事先,3,FALSE)="","",VLOOKUP(B82,従事先,3,FALSE))</f>
        <v/>
      </c>
      <c r="E82" s="31" t="str">
        <f>DBCS(D82)</f>
        <v/>
      </c>
    </row>
    <row r="84" spans="2:45" ht="19" customHeight="1" x14ac:dyDescent="0.2">
      <c r="B84" s="21" t="s">
        <v>4</v>
      </c>
      <c r="C84" s="22" t="s">
        <v>3</v>
      </c>
      <c r="D84" s="22" t="s">
        <v>14</v>
      </c>
      <c r="E84" s="23" t="s">
        <v>5732</v>
      </c>
    </row>
    <row r="85" spans="2:45" ht="19" customHeight="1" x14ac:dyDescent="0.2">
      <c r="B85" s="2">
        <v>27</v>
      </c>
      <c r="C85" s="3" t="s">
        <v>5735</v>
      </c>
      <c r="D85" s="3" t="str">
        <f>IF(VLOOKUP(B85,従事先,3,FALSE)="","",VLOOKUP(B85,従事先,3,FALSE))</f>
        <v/>
      </c>
      <c r="E85" s="7" t="str">
        <f>IF(D85="国土交通大臣","国土交通",D85)</f>
        <v/>
      </c>
    </row>
    <row r="87" spans="2:45" ht="19" customHeight="1" x14ac:dyDescent="0.2">
      <c r="B87" s="21" t="s">
        <v>4</v>
      </c>
      <c r="C87" s="22" t="s">
        <v>3</v>
      </c>
      <c r="D87" s="22" t="s">
        <v>14</v>
      </c>
      <c r="E87" s="23" t="s">
        <v>5732</v>
      </c>
    </row>
    <row r="88" spans="2:45" ht="19" customHeight="1" x14ac:dyDescent="0.2">
      <c r="B88" s="2">
        <v>28</v>
      </c>
      <c r="C88" s="3" t="s">
        <v>5736</v>
      </c>
      <c r="D88" s="3" t="str">
        <f>IF(VLOOKUP(B88,従事先,3,FALSE)="","",VLOOKUP(B88,従事先,3,FALSE))</f>
        <v/>
      </c>
      <c r="E88" s="7" t="str">
        <f>DBCS(D88)</f>
        <v/>
      </c>
    </row>
    <row r="90" spans="2:45" ht="19" customHeight="1" x14ac:dyDescent="0.2">
      <c r="B90" s="21" t="s">
        <v>4</v>
      </c>
      <c r="C90" s="22" t="s">
        <v>3</v>
      </c>
      <c r="D90" s="22" t="s">
        <v>14</v>
      </c>
      <c r="E90" s="23" t="s">
        <v>5732</v>
      </c>
    </row>
    <row r="91" spans="2:45" ht="19" customHeight="1" x14ac:dyDescent="0.2">
      <c r="B91" s="2">
        <v>29</v>
      </c>
      <c r="C91" s="3" t="s">
        <v>5737</v>
      </c>
      <c r="D91" s="3" t="str">
        <f>IF(VLOOKUP(B91,従事先,3,FALSE)="","",VLOOKUP(B91,従事先,3,FALSE))</f>
        <v/>
      </c>
      <c r="E91" s="7" t="str">
        <f>DBCS(IF(LEN(D91)=1,"00000"&amp;D91,IF(LEN(D91)=2,"0000"&amp;D91,IF(LEN(D91)=3,"000"&amp;D91,IF(LEN(D91)=4,"00"&amp;D91,IF(LEN(D91)=5,"0"&amp;D91,IF(LEN(D91)=6,D91,"")))))))</f>
        <v/>
      </c>
    </row>
    <row r="93" spans="2:45" ht="19" customHeight="1" x14ac:dyDescent="0.2">
      <c r="B93" s="21" t="s">
        <v>4</v>
      </c>
      <c r="C93" s="22" t="s">
        <v>3</v>
      </c>
      <c r="D93" s="22" t="s">
        <v>14</v>
      </c>
      <c r="E93" s="22" t="s">
        <v>5732</v>
      </c>
      <c r="F93" s="22" t="s">
        <v>11</v>
      </c>
      <c r="G93" s="22" t="s">
        <v>3750</v>
      </c>
      <c r="H93" s="22" t="s">
        <v>3751</v>
      </c>
      <c r="I93" s="22" t="s">
        <v>3752</v>
      </c>
      <c r="J93" s="22" t="s">
        <v>3753</v>
      </c>
      <c r="K93" s="22" t="s">
        <v>3754</v>
      </c>
      <c r="L93" s="23" t="s">
        <v>3755</v>
      </c>
    </row>
    <row r="94" spans="2:45" ht="19" customHeight="1" x14ac:dyDescent="0.2">
      <c r="B94" s="2">
        <v>30</v>
      </c>
      <c r="C94" s="3" t="s">
        <v>5738</v>
      </c>
      <c r="D94" s="4" t="str">
        <f>VLOOKUP(B94,従事先,3,FALSE)&amp;VLOOKUP(B94,従事先,4,FALSE)&amp;VLOOKUP(B94,従事先,5,FALSE)&amp;VLOOKUP(B94,従事先,6,FALSE)&amp;VLOOKUP(B94,従事先,7,FALSE)&amp;VLOOKUP(B94,従事先,8,FALSE)&amp;VLOOKUP(B94,従事先,9,FALSE)</f>
        <v>令和年月日</v>
      </c>
      <c r="E94" s="3" t="str">
        <f>IFERROR(DBCS(DATESTRING(D94)),"")</f>
        <v/>
      </c>
      <c r="F94" s="5" t="str">
        <f>IFERROR(DBCS(VLOOKUP(MID(E94,1,2),和暦変換,2,FALSE)),"")</f>
        <v/>
      </c>
      <c r="G94" s="5" t="str">
        <f>MID(E94,3,1)</f>
        <v/>
      </c>
      <c r="H94" s="5" t="str">
        <f>MID(E94,4,1)</f>
        <v/>
      </c>
      <c r="I94" s="5" t="str">
        <f>MID(E94,6,1)</f>
        <v/>
      </c>
      <c r="J94" s="5" t="str">
        <f>MID(E94,7,1)</f>
        <v/>
      </c>
      <c r="K94" s="5" t="str">
        <f>MID(E94,9,1)</f>
        <v/>
      </c>
      <c r="L94" s="6" t="str">
        <f>MID(E94,10,1)</f>
        <v/>
      </c>
    </row>
    <row r="96" spans="2:45" ht="19" customHeight="1" x14ac:dyDescent="0.2">
      <c r="B96" s="21" t="s">
        <v>4</v>
      </c>
      <c r="C96" s="22" t="s">
        <v>3</v>
      </c>
      <c r="D96" s="22" t="s">
        <v>14</v>
      </c>
      <c r="E96" s="22" t="s">
        <v>12</v>
      </c>
      <c r="F96" s="22" t="s">
        <v>3765</v>
      </c>
      <c r="G96" s="22" t="s">
        <v>3766</v>
      </c>
      <c r="H96" s="22" t="s">
        <v>3767</v>
      </c>
      <c r="I96" s="22" t="s">
        <v>3768</v>
      </c>
      <c r="J96" s="22" t="s">
        <v>3769</v>
      </c>
      <c r="K96" s="22" t="s">
        <v>3770</v>
      </c>
      <c r="L96" s="22" t="s">
        <v>3771</v>
      </c>
      <c r="M96" s="22" t="s">
        <v>3772</v>
      </c>
      <c r="N96" s="22" t="s">
        <v>3773</v>
      </c>
      <c r="O96" s="22" t="s">
        <v>3774</v>
      </c>
      <c r="P96" s="22" t="s">
        <v>3775</v>
      </c>
      <c r="Q96" s="22" t="s">
        <v>3776</v>
      </c>
      <c r="R96" s="22" t="s">
        <v>3777</v>
      </c>
      <c r="S96" s="22" t="s">
        <v>3778</v>
      </c>
      <c r="T96" s="22" t="s">
        <v>3779</v>
      </c>
      <c r="U96" s="22" t="s">
        <v>3780</v>
      </c>
      <c r="V96" s="22" t="s">
        <v>3781</v>
      </c>
      <c r="W96" s="22" t="s">
        <v>3782</v>
      </c>
      <c r="X96" s="22" t="s">
        <v>3783</v>
      </c>
      <c r="Y96" s="22" t="s">
        <v>3784</v>
      </c>
      <c r="Z96" s="22" t="s">
        <v>5662</v>
      </c>
      <c r="AA96" s="22" t="s">
        <v>5663</v>
      </c>
      <c r="AB96" s="22" t="s">
        <v>5664</v>
      </c>
      <c r="AC96" s="22" t="s">
        <v>5665</v>
      </c>
      <c r="AD96" s="22" t="s">
        <v>5666</v>
      </c>
      <c r="AE96" s="22" t="s">
        <v>5667</v>
      </c>
      <c r="AF96" s="22" t="s">
        <v>5668</v>
      </c>
      <c r="AG96" s="22" t="s">
        <v>5669</v>
      </c>
      <c r="AH96" s="22" t="s">
        <v>5670</v>
      </c>
      <c r="AI96" s="22" t="s">
        <v>5671</v>
      </c>
      <c r="AJ96" s="22" t="s">
        <v>5672</v>
      </c>
      <c r="AK96" s="22" t="s">
        <v>5673</v>
      </c>
      <c r="AL96" s="22" t="s">
        <v>5674</v>
      </c>
      <c r="AM96" s="22" t="s">
        <v>5675</v>
      </c>
      <c r="AN96" s="22" t="s">
        <v>5676</v>
      </c>
      <c r="AO96" s="22" t="s">
        <v>5677</v>
      </c>
      <c r="AP96" s="22" t="s">
        <v>5678</v>
      </c>
      <c r="AQ96" s="22" t="s">
        <v>5679</v>
      </c>
      <c r="AR96" s="22" t="s">
        <v>5680</v>
      </c>
      <c r="AS96" s="23" t="s">
        <v>5681</v>
      </c>
    </row>
    <row r="97" spans="2:45" ht="19" customHeight="1" x14ac:dyDescent="0.2">
      <c r="B97" s="2">
        <v>31</v>
      </c>
      <c r="C97" s="3" t="s">
        <v>5739</v>
      </c>
      <c r="D97" s="26" t="str">
        <f>IF(VLOOKUP(B97,従事先,3,FALSE)="","",VLOOKUP(B97,従事先,3,FALSE))</f>
        <v/>
      </c>
      <c r="E97" s="26" t="str">
        <f>DBCS(D97)</f>
        <v/>
      </c>
      <c r="F97" s="5" t="str">
        <f>DBCS(MID(E97,1,1))</f>
        <v/>
      </c>
      <c r="G97" s="5" t="str">
        <f>DBCS(MID(E97,2,1))</f>
        <v/>
      </c>
      <c r="H97" s="5" t="str">
        <f>DBCS(MID(E97,3,1))</f>
        <v/>
      </c>
      <c r="I97" s="5" t="str">
        <f>DBCS(MID(E97,4,1))</f>
        <v/>
      </c>
      <c r="J97" s="5" t="str">
        <f>DBCS(MID(E97,5,1))</f>
        <v/>
      </c>
      <c r="K97" s="5" t="str">
        <f>DBCS(MID(E97,6,1))</f>
        <v/>
      </c>
      <c r="L97" s="5" t="str">
        <f>DBCS(MID(E97,7,1))</f>
        <v/>
      </c>
      <c r="M97" s="5" t="str">
        <f>DBCS(MID(E97,8,1))</f>
        <v/>
      </c>
      <c r="N97" s="5" t="str">
        <f>DBCS(MID(E97,9,1))</f>
        <v/>
      </c>
      <c r="O97" s="5" t="str">
        <f>DBCS(MID(E97,10,1))</f>
        <v/>
      </c>
      <c r="P97" s="5" t="str">
        <f>DBCS(MID(E97,11,1))</f>
        <v/>
      </c>
      <c r="Q97" s="5" t="str">
        <f>DBCS(MID(E97,12,1))</f>
        <v/>
      </c>
      <c r="R97" s="5" t="str">
        <f>DBCS(MID(E97,13,1))</f>
        <v/>
      </c>
      <c r="S97" s="5" t="str">
        <f>DBCS(MID(E97,14,1))</f>
        <v/>
      </c>
      <c r="T97" s="5" t="str">
        <f>DBCS(MID(E97,15,1))</f>
        <v/>
      </c>
      <c r="U97" s="5" t="str">
        <f>DBCS(MID(E97,16,1))</f>
        <v/>
      </c>
      <c r="V97" s="5" t="str">
        <f>DBCS(MID(E97,17,1))</f>
        <v/>
      </c>
      <c r="W97" s="5" t="str">
        <f>DBCS(MID(E97,18,1))</f>
        <v/>
      </c>
      <c r="X97" s="5" t="str">
        <f>DBCS(MID(E97,19,1))</f>
        <v/>
      </c>
      <c r="Y97" s="5" t="str">
        <f>DBCS(MID(E97,20,1))</f>
        <v/>
      </c>
      <c r="Z97" s="5" t="str">
        <f>DBCS(MID(E97,21,1))</f>
        <v/>
      </c>
      <c r="AA97" s="5" t="str">
        <f>DBCS(MID(E97,22,1))</f>
        <v/>
      </c>
      <c r="AB97" s="5" t="str">
        <f>DBCS(MID(E97,23,1))</f>
        <v/>
      </c>
      <c r="AC97" s="5" t="str">
        <f>DBCS(MID(E97,24,1))</f>
        <v/>
      </c>
      <c r="AD97" s="5" t="str">
        <f>DBCS(MID(E97,25,1))</f>
        <v/>
      </c>
      <c r="AE97" s="5" t="str">
        <f>DBCS(MID(E97,26,1))</f>
        <v/>
      </c>
      <c r="AF97" s="5" t="str">
        <f>DBCS(MID(E97,27,1))</f>
        <v/>
      </c>
      <c r="AG97" s="5" t="str">
        <f>DBCS(MID(E97,28,1))</f>
        <v/>
      </c>
      <c r="AH97" s="5" t="str">
        <f>DBCS(MID(E97,29,1))</f>
        <v/>
      </c>
      <c r="AI97" s="5" t="str">
        <f>DBCS(MID(E97,30,1))</f>
        <v/>
      </c>
      <c r="AJ97" s="5" t="str">
        <f>DBCS(MID(E97,31,1))</f>
        <v/>
      </c>
      <c r="AK97" s="5" t="str">
        <f>DBCS(MID(E97,32,1))</f>
        <v/>
      </c>
      <c r="AL97" s="5" t="str">
        <f>DBCS(MID(E97,33,1))</f>
        <v/>
      </c>
      <c r="AM97" s="5" t="str">
        <f>DBCS(MID(E97,34,1))</f>
        <v/>
      </c>
      <c r="AN97" s="5" t="str">
        <f>DBCS(MID(E97,35,1))</f>
        <v/>
      </c>
      <c r="AO97" s="5" t="str">
        <f>DBCS(MID(E97,36,1))</f>
        <v/>
      </c>
      <c r="AP97" s="5" t="str">
        <f>DBCS(MID(E97,37,1))</f>
        <v/>
      </c>
      <c r="AQ97" s="5" t="str">
        <f>DBCS(MID(E97,38,1))</f>
        <v/>
      </c>
      <c r="AR97" s="5" t="str">
        <f>DBCS(MID(E97,39,1))</f>
        <v/>
      </c>
      <c r="AS97" s="6" t="str">
        <f>DBCS(MID(E97,40,1))</f>
        <v/>
      </c>
    </row>
    <row r="99" spans="2:45" ht="19" customHeight="1" x14ac:dyDescent="0.2">
      <c r="B99" s="21" t="s">
        <v>4</v>
      </c>
      <c r="C99" s="22" t="s">
        <v>3</v>
      </c>
      <c r="D99" s="22" t="s">
        <v>14</v>
      </c>
      <c r="E99" s="22" t="s">
        <v>5732</v>
      </c>
      <c r="F99" s="22" t="s">
        <v>16</v>
      </c>
      <c r="G99" s="23" t="s">
        <v>15</v>
      </c>
    </row>
    <row r="100" spans="2:45" ht="19" customHeight="1" x14ac:dyDescent="0.2">
      <c r="B100" s="2">
        <v>32</v>
      </c>
      <c r="C100" s="3" t="s">
        <v>5740</v>
      </c>
      <c r="D100" s="3" t="str">
        <f>IF(VLOOKUP(B100,従事先,3,FALSE)="","",VLOOKUP(B100,従事先,3,FALSE))</f>
        <v/>
      </c>
      <c r="E100" s="3" t="str">
        <f>IFERROR(DBCS(VLOOKUP(D100,都道府県コード,2,FALSE)),"")</f>
        <v/>
      </c>
      <c r="F100" s="5" t="str">
        <f>MID(E100,1,1)</f>
        <v/>
      </c>
      <c r="G100" s="6" t="str">
        <f>MID(E100,2,1)</f>
        <v/>
      </c>
    </row>
    <row r="102" spans="2:45" ht="19" customHeight="1" x14ac:dyDescent="0.2">
      <c r="B102" s="21" t="s">
        <v>4</v>
      </c>
      <c r="C102" s="22" t="s">
        <v>3</v>
      </c>
      <c r="D102" s="22" t="s">
        <v>14</v>
      </c>
      <c r="E102" s="23" t="s">
        <v>5732</v>
      </c>
    </row>
    <row r="103" spans="2:45" ht="19" customHeight="1" x14ac:dyDescent="0.2">
      <c r="B103" s="2">
        <v>33</v>
      </c>
      <c r="C103" s="3" t="s">
        <v>5741</v>
      </c>
      <c r="D103" s="3" t="str">
        <f>IF(VLOOKUP(B103,従事先,3,FALSE)="","",VLOOKUP(B103,従事先,3,FALSE))</f>
        <v/>
      </c>
      <c r="E103" s="7" t="str">
        <f>DBCS(D103)</f>
        <v/>
      </c>
    </row>
    <row r="105" spans="2:45" ht="19" customHeight="1" x14ac:dyDescent="0.2">
      <c r="B105" s="21" t="s">
        <v>4</v>
      </c>
      <c r="C105" s="22" t="s">
        <v>3</v>
      </c>
      <c r="D105" s="22" t="s">
        <v>14</v>
      </c>
      <c r="E105" s="22" t="s">
        <v>5732</v>
      </c>
      <c r="F105" s="22" t="s">
        <v>20</v>
      </c>
      <c r="G105" s="22" t="s">
        <v>19</v>
      </c>
      <c r="H105" s="22" t="s">
        <v>18</v>
      </c>
      <c r="I105" s="22" t="s">
        <v>17</v>
      </c>
      <c r="J105" s="22" t="s">
        <v>16</v>
      </c>
      <c r="K105" s="23" t="s">
        <v>15</v>
      </c>
    </row>
    <row r="106" spans="2:45" ht="19" customHeight="1" x14ac:dyDescent="0.2">
      <c r="B106" s="2">
        <v>34</v>
      </c>
      <c r="C106" s="3" t="s">
        <v>5742</v>
      </c>
      <c r="D106" s="3" t="str">
        <f>IF(VLOOKUP(B106,従事先,3,FALSE)="","",VLOOKUP(B106,従事先,3,FALSE))</f>
        <v/>
      </c>
      <c r="E106" s="3" t="str">
        <f>DBCS(IF(LEN(D106)=1,"00000"&amp;D106,IF(LEN(D106)=2,"0000"&amp;D106,IF(LEN(D106)=3,"000"&amp;D106,IF(LEN(D106)=4,"00"&amp;D106,IF(LEN(D106)=5,"0"&amp;D106,IF(LEN(D106)=6,D106,"")))))))</f>
        <v/>
      </c>
      <c r="F106" s="5" t="str">
        <f>MID(E106,1,1)</f>
        <v/>
      </c>
      <c r="G106" s="5" t="str">
        <f>MID(E106,2,1)</f>
        <v/>
      </c>
      <c r="H106" s="5" t="str">
        <f>MID(E106,3,1)</f>
        <v/>
      </c>
      <c r="I106" s="5" t="str">
        <f>MID(E106,4,1)</f>
        <v/>
      </c>
      <c r="J106" s="5" t="str">
        <f>MID(E106,5,1)</f>
        <v/>
      </c>
      <c r="K106" s="6" t="str">
        <f>MID(E106,6,1)</f>
        <v/>
      </c>
    </row>
  </sheetData>
  <sheetProtection algorithmName="SHA-512" hashValue="ZjhMM+F3UbAqcUvWeCWwCO+uLfpXIertBkECtGLLdMl8oXdCWkVFKzxcRSRPhcCYyOyJH0x9iyNJuka4fgdXZA==" saltValue="wy+Rt8v0Xa3gGAI64r1kjw==" spinCount="100000" sheet="1" objects="1" scenarios="1"/>
  <phoneticPr fontId="4"/>
  <pageMargins left="0.7" right="0.7" top="0.75" bottom="0.75" header="0.3" footer="0.3"/>
  <pageSetup paperSize="9" orientation="portrait" r:id="rId1"/>
  <tableParts count="3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C852-8A2C-4E2D-9583-EFB3B45B12DE}">
  <sheetPr>
    <tabColor rgb="FF92D050"/>
  </sheetPr>
  <dimension ref="B3:Q1902"/>
  <sheetViews>
    <sheetView topLeftCell="D1890" workbookViewId="0">
      <selection activeCell="B3" sqref="B3"/>
    </sheetView>
  </sheetViews>
  <sheetFormatPr defaultColWidth="5.6328125" defaultRowHeight="25" customHeight="1" x14ac:dyDescent="0.2"/>
  <cols>
    <col min="1" max="1" width="5.6328125" style="10"/>
    <col min="2" max="2" width="13.6328125" style="10" customWidth="1"/>
    <col min="3" max="3" width="14.6328125" style="10" customWidth="1"/>
    <col min="4" max="4" width="13.6328125" style="10" customWidth="1"/>
    <col min="5" max="5" width="17.6328125" style="10" customWidth="1"/>
    <col min="6" max="7" width="22.6328125" style="10" customWidth="1"/>
    <col min="8" max="10" width="15.6328125" style="10" customWidth="1"/>
    <col min="11" max="11" width="8.6328125" style="10" customWidth="1"/>
    <col min="12" max="12" width="10.6328125" style="10" customWidth="1"/>
    <col min="13" max="13" width="8.6328125" style="10" customWidth="1"/>
    <col min="14" max="16384" width="5.6328125" style="10"/>
  </cols>
  <sheetData>
    <row r="3" spans="2:17" ht="25" customHeight="1" x14ac:dyDescent="0.2">
      <c r="B3" s="11" t="s">
        <v>3826</v>
      </c>
      <c r="C3" s="11" t="s">
        <v>5715</v>
      </c>
      <c r="D3" s="11" t="s">
        <v>3966</v>
      </c>
      <c r="E3" s="30" t="s">
        <v>3731</v>
      </c>
      <c r="F3" s="15" t="s">
        <v>3732</v>
      </c>
      <c r="G3" s="15" t="s">
        <v>3733</v>
      </c>
      <c r="H3" s="11" t="s">
        <v>3964</v>
      </c>
      <c r="I3" s="30" t="s">
        <v>3963</v>
      </c>
      <c r="J3" s="30" t="s">
        <v>3965</v>
      </c>
      <c r="K3" s="11" t="s">
        <v>3738</v>
      </c>
      <c r="L3" s="11" t="s">
        <v>3739</v>
      </c>
      <c r="M3" s="11" t="s">
        <v>5716</v>
      </c>
      <c r="N3" s="11" t="s">
        <v>5783</v>
      </c>
      <c r="O3" s="11" t="s">
        <v>5784</v>
      </c>
      <c r="P3" s="11" t="s">
        <v>5785</v>
      </c>
      <c r="Q3" s="11" t="s">
        <v>5845</v>
      </c>
    </row>
    <row r="4" spans="2:17" ht="25" customHeight="1" x14ac:dyDescent="0.2">
      <c r="B4" s="12" t="s">
        <v>28</v>
      </c>
      <c r="C4" s="12" t="s">
        <v>28</v>
      </c>
      <c r="D4" s="12" t="s">
        <v>28</v>
      </c>
      <c r="E4" s="12" t="s">
        <v>28</v>
      </c>
      <c r="F4" s="12" t="s">
        <v>28</v>
      </c>
      <c r="G4" s="12" t="s">
        <v>28</v>
      </c>
      <c r="H4" s="12" t="s">
        <v>28</v>
      </c>
      <c r="I4" s="12" t="s">
        <v>28</v>
      </c>
      <c r="J4" s="12" t="s">
        <v>28</v>
      </c>
      <c r="K4" s="12" t="s">
        <v>28</v>
      </c>
      <c r="L4" s="12" t="s">
        <v>28</v>
      </c>
      <c r="M4" s="12" t="s">
        <v>28</v>
      </c>
      <c r="N4" s="12" t="s">
        <v>28</v>
      </c>
      <c r="O4" s="12" t="s">
        <v>28</v>
      </c>
      <c r="P4" s="12" t="s">
        <v>28</v>
      </c>
      <c r="Q4" s="12" t="s">
        <v>28</v>
      </c>
    </row>
    <row r="5" spans="2:17" ht="25" customHeight="1" x14ac:dyDescent="0.2">
      <c r="B5" s="10" t="s">
        <v>121</v>
      </c>
      <c r="C5" s="18" t="str">
        <f>0&amp;1</f>
        <v>01</v>
      </c>
      <c r="D5" s="13" t="s">
        <v>123</v>
      </c>
      <c r="E5" s="13" t="s">
        <v>3810</v>
      </c>
      <c r="F5" s="13" t="s">
        <v>3548</v>
      </c>
      <c r="G5" s="14" t="str">
        <f t="shared" ref="G5:G68" si="0">LEFT(F5,5)</f>
        <v>01101</v>
      </c>
      <c r="H5" s="14" t="s">
        <v>3968</v>
      </c>
      <c r="I5" s="14" t="s">
        <v>3969</v>
      </c>
      <c r="J5" s="14" t="s">
        <v>28</v>
      </c>
      <c r="K5" s="18" t="s">
        <v>3740</v>
      </c>
      <c r="L5" s="18" t="s">
        <v>3745</v>
      </c>
      <c r="M5" s="18">
        <v>1</v>
      </c>
      <c r="N5" s="18">
        <v>1</v>
      </c>
      <c r="O5" s="18">
        <v>1</v>
      </c>
      <c r="P5" s="18">
        <v>1</v>
      </c>
      <c r="Q5" s="18" t="s">
        <v>5845</v>
      </c>
    </row>
    <row r="6" spans="2:17" ht="25" customHeight="1" x14ac:dyDescent="0.2">
      <c r="B6" s="10" t="s">
        <v>75</v>
      </c>
      <c r="C6" s="18" t="str">
        <f>0&amp;2</f>
        <v>02</v>
      </c>
      <c r="D6" s="13" t="s">
        <v>123</v>
      </c>
      <c r="E6" s="13" t="s">
        <v>3550</v>
      </c>
      <c r="F6" s="13" t="s">
        <v>3549</v>
      </c>
      <c r="G6" s="14" t="str">
        <f t="shared" si="0"/>
        <v>01102</v>
      </c>
      <c r="H6" s="14" t="s">
        <v>3968</v>
      </c>
      <c r="I6" s="14" t="s">
        <v>3969</v>
      </c>
      <c r="J6" s="14" t="s">
        <v>28</v>
      </c>
      <c r="K6" s="18" t="s">
        <v>3741</v>
      </c>
      <c r="L6" s="18" t="s">
        <v>3746</v>
      </c>
      <c r="M6" s="18">
        <v>2</v>
      </c>
      <c r="N6" s="18">
        <v>2</v>
      </c>
      <c r="O6" s="18">
        <v>2</v>
      </c>
      <c r="P6" s="18">
        <v>2</v>
      </c>
      <c r="Q6" s="18"/>
    </row>
    <row r="7" spans="2:17" ht="25" customHeight="1" x14ac:dyDescent="0.2">
      <c r="B7" s="10" t="s">
        <v>76</v>
      </c>
      <c r="C7" s="18" t="str">
        <f>0&amp;3</f>
        <v>03</v>
      </c>
      <c r="D7" s="13" t="s">
        <v>123</v>
      </c>
      <c r="E7" s="13" t="s">
        <v>3552</v>
      </c>
      <c r="F7" s="13" t="s">
        <v>3551</v>
      </c>
      <c r="G7" s="14" t="str">
        <f t="shared" si="0"/>
        <v>01103</v>
      </c>
      <c r="H7" s="14" t="s">
        <v>3968</v>
      </c>
      <c r="I7" s="14" t="s">
        <v>3969</v>
      </c>
      <c r="J7" s="14" t="s">
        <v>28</v>
      </c>
      <c r="K7" s="18" t="s">
        <v>3742</v>
      </c>
      <c r="L7" s="18" t="s">
        <v>3747</v>
      </c>
      <c r="M7" s="18">
        <v>3</v>
      </c>
      <c r="N7" s="18">
        <v>3</v>
      </c>
      <c r="O7" s="18">
        <v>3</v>
      </c>
      <c r="P7" s="18">
        <v>3</v>
      </c>
      <c r="Q7" s="18"/>
    </row>
    <row r="8" spans="2:17" ht="25" customHeight="1" x14ac:dyDescent="0.2">
      <c r="B8" s="10" t="s">
        <v>77</v>
      </c>
      <c r="C8" s="18" t="str">
        <f>0&amp;4</f>
        <v>04</v>
      </c>
      <c r="D8" s="13" t="s">
        <v>123</v>
      </c>
      <c r="E8" s="13" t="s">
        <v>3554</v>
      </c>
      <c r="F8" s="13" t="s">
        <v>3553</v>
      </c>
      <c r="G8" s="14" t="str">
        <f t="shared" si="0"/>
        <v>01104</v>
      </c>
      <c r="H8" s="14" t="s">
        <v>3968</v>
      </c>
      <c r="I8" s="14" t="s">
        <v>3969</v>
      </c>
      <c r="J8" s="14" t="s">
        <v>28</v>
      </c>
      <c r="K8" s="18" t="s">
        <v>3743</v>
      </c>
      <c r="L8" s="18" t="s">
        <v>3748</v>
      </c>
      <c r="M8" s="18">
        <v>4</v>
      </c>
      <c r="N8" s="18">
        <v>4</v>
      </c>
      <c r="O8" s="18">
        <v>4</v>
      </c>
      <c r="P8" s="18">
        <v>4</v>
      </c>
      <c r="Q8" s="18"/>
    </row>
    <row r="9" spans="2:17" ht="25" customHeight="1" x14ac:dyDescent="0.2">
      <c r="B9" s="10" t="s">
        <v>78</v>
      </c>
      <c r="C9" s="18" t="str">
        <f>0&amp;5</f>
        <v>05</v>
      </c>
      <c r="D9" s="13" t="s">
        <v>123</v>
      </c>
      <c r="E9" s="13" t="s">
        <v>3556</v>
      </c>
      <c r="F9" s="13" t="s">
        <v>3555</v>
      </c>
      <c r="G9" s="14" t="str">
        <f t="shared" si="0"/>
        <v>01105</v>
      </c>
      <c r="H9" s="14" t="s">
        <v>3968</v>
      </c>
      <c r="I9" s="14" t="s">
        <v>3969</v>
      </c>
      <c r="J9" s="14" t="s">
        <v>28</v>
      </c>
      <c r="K9" s="18" t="s">
        <v>3744</v>
      </c>
      <c r="L9" s="18" t="s">
        <v>3749</v>
      </c>
      <c r="M9" s="18">
        <v>5</v>
      </c>
      <c r="N9" s="18">
        <v>5</v>
      </c>
      <c r="O9" s="18">
        <v>5</v>
      </c>
      <c r="P9" s="18">
        <v>5</v>
      </c>
      <c r="Q9" s="18"/>
    </row>
    <row r="10" spans="2:17" ht="25" customHeight="1" x14ac:dyDescent="0.2">
      <c r="B10" s="10" t="s">
        <v>79</v>
      </c>
      <c r="C10" s="18" t="str">
        <f>0&amp;6</f>
        <v>06</v>
      </c>
      <c r="D10" s="13" t="s">
        <v>123</v>
      </c>
      <c r="E10" s="13" t="s">
        <v>3558</v>
      </c>
      <c r="F10" s="13" t="s">
        <v>3557</v>
      </c>
      <c r="G10" s="14" t="str">
        <f t="shared" si="0"/>
        <v>01106</v>
      </c>
      <c r="H10" s="14" t="s">
        <v>3968</v>
      </c>
      <c r="I10" s="14" t="s">
        <v>3969</v>
      </c>
      <c r="J10" s="14" t="s">
        <v>28</v>
      </c>
      <c r="M10" s="18">
        <v>6</v>
      </c>
      <c r="N10" s="18">
        <v>6</v>
      </c>
      <c r="O10" s="18">
        <v>6</v>
      </c>
      <c r="P10" s="18">
        <v>6</v>
      </c>
      <c r="Q10" s="18"/>
    </row>
    <row r="11" spans="2:17" ht="25" customHeight="1" x14ac:dyDescent="0.2">
      <c r="B11" s="10" t="s">
        <v>80</v>
      </c>
      <c r="C11" s="18" t="str">
        <f>0&amp;7</f>
        <v>07</v>
      </c>
      <c r="D11" s="13" t="s">
        <v>123</v>
      </c>
      <c r="E11" s="13" t="s">
        <v>3560</v>
      </c>
      <c r="F11" s="13" t="s">
        <v>3559</v>
      </c>
      <c r="G11" s="14" t="str">
        <f t="shared" si="0"/>
        <v>01107</v>
      </c>
      <c r="H11" s="14" t="s">
        <v>3968</v>
      </c>
      <c r="I11" s="14" t="s">
        <v>3969</v>
      </c>
      <c r="J11" s="14" t="s">
        <v>28</v>
      </c>
      <c r="M11" s="18">
        <v>7</v>
      </c>
      <c r="N11" s="18">
        <v>7</v>
      </c>
      <c r="O11" s="18">
        <v>7</v>
      </c>
      <c r="P11" s="18">
        <v>7</v>
      </c>
      <c r="Q11" s="18"/>
    </row>
    <row r="12" spans="2:17" ht="25" customHeight="1" x14ac:dyDescent="0.2">
      <c r="B12" s="10" t="s">
        <v>81</v>
      </c>
      <c r="C12" s="18" t="str">
        <f>0&amp;8</f>
        <v>08</v>
      </c>
      <c r="D12" s="13" t="s">
        <v>123</v>
      </c>
      <c r="E12" s="13" t="s">
        <v>3562</v>
      </c>
      <c r="F12" s="13" t="s">
        <v>3561</v>
      </c>
      <c r="G12" s="14" t="str">
        <f t="shared" si="0"/>
        <v>01108</v>
      </c>
      <c r="H12" s="14" t="s">
        <v>3968</v>
      </c>
      <c r="I12" s="14" t="s">
        <v>3969</v>
      </c>
      <c r="J12" s="14" t="s">
        <v>28</v>
      </c>
      <c r="M12" s="18">
        <v>8</v>
      </c>
      <c r="N12" s="18">
        <v>8</v>
      </c>
      <c r="O12" s="18">
        <v>8</v>
      </c>
      <c r="P12" s="18">
        <v>8</v>
      </c>
      <c r="Q12" s="18"/>
    </row>
    <row r="13" spans="2:17" ht="25" customHeight="1" x14ac:dyDescent="0.2">
      <c r="B13" s="10" t="s">
        <v>82</v>
      </c>
      <c r="C13" s="18" t="str">
        <f>0&amp;9</f>
        <v>09</v>
      </c>
      <c r="D13" s="13" t="s">
        <v>123</v>
      </c>
      <c r="E13" s="13" t="s">
        <v>3564</v>
      </c>
      <c r="F13" s="13" t="s">
        <v>3563</v>
      </c>
      <c r="G13" s="14" t="str">
        <f t="shared" si="0"/>
        <v>01109</v>
      </c>
      <c r="H13" s="14" t="s">
        <v>3968</v>
      </c>
      <c r="I13" s="14" t="s">
        <v>3969</v>
      </c>
      <c r="J13" s="14" t="s">
        <v>28</v>
      </c>
      <c r="M13" s="18">
        <v>9</v>
      </c>
      <c r="N13" s="18">
        <v>9</v>
      </c>
      <c r="O13" s="18">
        <v>9</v>
      </c>
      <c r="P13" s="18">
        <v>9</v>
      </c>
      <c r="Q13" s="18"/>
    </row>
    <row r="14" spans="2:17" ht="25" customHeight="1" x14ac:dyDescent="0.2">
      <c r="B14" s="10" t="s">
        <v>83</v>
      </c>
      <c r="C14" s="18">
        <v>10</v>
      </c>
      <c r="D14" s="13" t="s">
        <v>123</v>
      </c>
      <c r="E14" s="13" t="s">
        <v>3566</v>
      </c>
      <c r="F14" s="13" t="s">
        <v>3565</v>
      </c>
      <c r="G14" s="14" t="str">
        <f t="shared" si="0"/>
        <v>01110</v>
      </c>
      <c r="H14" s="14" t="s">
        <v>3968</v>
      </c>
      <c r="I14" s="14" t="s">
        <v>3969</v>
      </c>
      <c r="J14" s="14" t="s">
        <v>28</v>
      </c>
      <c r="M14" s="18">
        <v>10</v>
      </c>
      <c r="N14" s="18">
        <v>10</v>
      </c>
      <c r="O14" s="18">
        <v>10</v>
      </c>
      <c r="P14" s="18">
        <v>10</v>
      </c>
      <c r="Q14" s="18"/>
    </row>
    <row r="15" spans="2:17" ht="25" customHeight="1" x14ac:dyDescent="0.2">
      <c r="B15" s="10" t="s">
        <v>84</v>
      </c>
      <c r="C15" s="18">
        <v>11</v>
      </c>
      <c r="D15" s="13" t="s">
        <v>123</v>
      </c>
      <c r="E15" s="13" t="s">
        <v>125</v>
      </c>
      <c r="F15" s="13" t="s">
        <v>124</v>
      </c>
      <c r="G15" s="14" t="str">
        <f t="shared" si="0"/>
        <v>01202</v>
      </c>
      <c r="H15" s="14" t="s">
        <v>3968</v>
      </c>
      <c r="I15" s="14" t="s">
        <v>3970</v>
      </c>
      <c r="J15" s="14" t="s">
        <v>28</v>
      </c>
      <c r="M15" s="18">
        <v>11</v>
      </c>
      <c r="N15" s="18">
        <v>11</v>
      </c>
      <c r="O15" s="18">
        <v>11</v>
      </c>
      <c r="P15" s="18">
        <v>11</v>
      </c>
      <c r="Q15" s="18"/>
    </row>
    <row r="16" spans="2:17" ht="25" customHeight="1" x14ac:dyDescent="0.2">
      <c r="B16" s="10" t="s">
        <v>85</v>
      </c>
      <c r="C16" s="18">
        <v>12</v>
      </c>
      <c r="D16" s="13" t="s">
        <v>123</v>
      </c>
      <c r="E16" s="13" t="s">
        <v>127</v>
      </c>
      <c r="F16" s="13" t="s">
        <v>126</v>
      </c>
      <c r="G16" s="14" t="str">
        <f t="shared" si="0"/>
        <v>01203</v>
      </c>
      <c r="H16" s="14" t="s">
        <v>3968</v>
      </c>
      <c r="I16" s="14" t="s">
        <v>3971</v>
      </c>
      <c r="J16" s="14" t="s">
        <v>28</v>
      </c>
      <c r="M16" s="18">
        <v>12</v>
      </c>
      <c r="N16" s="18">
        <v>12</v>
      </c>
      <c r="O16" s="18">
        <v>12</v>
      </c>
      <c r="P16" s="18">
        <v>12</v>
      </c>
      <c r="Q16" s="18"/>
    </row>
    <row r="17" spans="2:17" ht="25" customHeight="1" x14ac:dyDescent="0.2">
      <c r="B17" s="10" t="s">
        <v>86</v>
      </c>
      <c r="C17" s="18">
        <v>13</v>
      </c>
      <c r="D17" s="13" t="s">
        <v>123</v>
      </c>
      <c r="E17" s="13" t="s">
        <v>129</v>
      </c>
      <c r="F17" s="13" t="s">
        <v>128</v>
      </c>
      <c r="G17" s="14" t="str">
        <f t="shared" si="0"/>
        <v>01204</v>
      </c>
      <c r="H17" s="14" t="s">
        <v>3968</v>
      </c>
      <c r="I17" s="14" t="s">
        <v>3972</v>
      </c>
      <c r="J17" s="14" t="s">
        <v>28</v>
      </c>
      <c r="M17" s="18">
        <v>13</v>
      </c>
      <c r="N17" s="18">
        <v>13</v>
      </c>
      <c r="P17" s="18">
        <v>13</v>
      </c>
      <c r="Q17" s="18"/>
    </row>
    <row r="18" spans="2:17" ht="25" customHeight="1" x14ac:dyDescent="0.2">
      <c r="B18" s="10" t="s">
        <v>87</v>
      </c>
      <c r="C18" s="18">
        <v>14</v>
      </c>
      <c r="D18" s="13" t="s">
        <v>123</v>
      </c>
      <c r="E18" s="13" t="s">
        <v>131</v>
      </c>
      <c r="F18" s="13" t="s">
        <v>130</v>
      </c>
      <c r="G18" s="14" t="str">
        <f t="shared" si="0"/>
        <v>01205</v>
      </c>
      <c r="H18" s="14" t="s">
        <v>3968</v>
      </c>
      <c r="I18" s="14" t="s">
        <v>3973</v>
      </c>
      <c r="J18" s="14" t="s">
        <v>28</v>
      </c>
      <c r="M18" s="18">
        <v>14</v>
      </c>
      <c r="N18" s="18">
        <v>14</v>
      </c>
      <c r="P18" s="18">
        <v>14</v>
      </c>
      <c r="Q18" s="18"/>
    </row>
    <row r="19" spans="2:17" ht="25" customHeight="1" x14ac:dyDescent="0.2">
      <c r="B19" s="10" t="s">
        <v>88</v>
      </c>
      <c r="C19" s="18">
        <v>15</v>
      </c>
      <c r="D19" s="13" t="s">
        <v>123</v>
      </c>
      <c r="E19" s="13" t="s">
        <v>133</v>
      </c>
      <c r="F19" s="13" t="s">
        <v>132</v>
      </c>
      <c r="G19" s="14" t="str">
        <f t="shared" si="0"/>
        <v>01206</v>
      </c>
      <c r="H19" s="14" t="s">
        <v>3968</v>
      </c>
      <c r="I19" s="14" t="s">
        <v>3974</v>
      </c>
      <c r="J19" s="14" t="s">
        <v>28</v>
      </c>
      <c r="M19" s="18">
        <v>15</v>
      </c>
      <c r="N19" s="18">
        <v>15</v>
      </c>
      <c r="P19" s="18">
        <v>15</v>
      </c>
      <c r="Q19" s="18"/>
    </row>
    <row r="20" spans="2:17" ht="25" customHeight="1" x14ac:dyDescent="0.2">
      <c r="B20" s="10" t="s">
        <v>89</v>
      </c>
      <c r="C20" s="18">
        <v>16</v>
      </c>
      <c r="D20" s="13" t="s">
        <v>123</v>
      </c>
      <c r="E20" s="13" t="s">
        <v>135</v>
      </c>
      <c r="F20" s="13" t="s">
        <v>134</v>
      </c>
      <c r="G20" s="14" t="str">
        <f t="shared" si="0"/>
        <v>01207</v>
      </c>
      <c r="H20" s="14" t="s">
        <v>3968</v>
      </c>
      <c r="I20" s="14" t="s">
        <v>3975</v>
      </c>
      <c r="J20" s="14" t="s">
        <v>28</v>
      </c>
      <c r="M20" s="18">
        <v>16</v>
      </c>
      <c r="N20" s="18">
        <v>16</v>
      </c>
      <c r="P20" s="18">
        <v>16</v>
      </c>
      <c r="Q20" s="18"/>
    </row>
    <row r="21" spans="2:17" ht="25" customHeight="1" x14ac:dyDescent="0.2">
      <c r="B21" s="10" t="s">
        <v>90</v>
      </c>
      <c r="C21" s="18">
        <v>17</v>
      </c>
      <c r="D21" s="13" t="s">
        <v>123</v>
      </c>
      <c r="E21" s="13" t="s">
        <v>137</v>
      </c>
      <c r="F21" s="13" t="s">
        <v>136</v>
      </c>
      <c r="G21" s="14" t="str">
        <f t="shared" si="0"/>
        <v>01208</v>
      </c>
      <c r="H21" s="14" t="s">
        <v>3968</v>
      </c>
      <c r="I21" s="14" t="s">
        <v>3976</v>
      </c>
      <c r="J21" s="14" t="s">
        <v>28</v>
      </c>
      <c r="M21" s="18">
        <v>17</v>
      </c>
      <c r="N21" s="18">
        <v>17</v>
      </c>
      <c r="P21" s="18">
        <v>17</v>
      </c>
      <c r="Q21" s="18"/>
    </row>
    <row r="22" spans="2:17" ht="25" customHeight="1" x14ac:dyDescent="0.2">
      <c r="B22" s="10" t="s">
        <v>91</v>
      </c>
      <c r="C22" s="18">
        <v>18</v>
      </c>
      <c r="D22" s="13" t="s">
        <v>123</v>
      </c>
      <c r="E22" s="13" t="s">
        <v>139</v>
      </c>
      <c r="F22" s="13" t="s">
        <v>138</v>
      </c>
      <c r="G22" s="14" t="str">
        <f t="shared" si="0"/>
        <v>01209</v>
      </c>
      <c r="H22" s="14" t="s">
        <v>3968</v>
      </c>
      <c r="I22" s="14" t="s">
        <v>3977</v>
      </c>
      <c r="J22" s="14" t="s">
        <v>28</v>
      </c>
      <c r="M22" s="18">
        <v>18</v>
      </c>
      <c r="N22" s="18">
        <v>18</v>
      </c>
      <c r="P22" s="18">
        <v>18</v>
      </c>
      <c r="Q22" s="18"/>
    </row>
    <row r="23" spans="2:17" ht="25" customHeight="1" x14ac:dyDescent="0.2">
      <c r="B23" s="10" t="s">
        <v>92</v>
      </c>
      <c r="C23" s="18">
        <v>19</v>
      </c>
      <c r="D23" s="13" t="s">
        <v>123</v>
      </c>
      <c r="E23" s="13" t="s">
        <v>141</v>
      </c>
      <c r="F23" s="13" t="s">
        <v>140</v>
      </c>
      <c r="G23" s="14" t="str">
        <f t="shared" si="0"/>
        <v>01210</v>
      </c>
      <c r="H23" s="14" t="s">
        <v>3968</v>
      </c>
      <c r="I23" s="14" t="s">
        <v>3978</v>
      </c>
      <c r="J23" s="14" t="s">
        <v>28</v>
      </c>
      <c r="M23" s="18">
        <v>19</v>
      </c>
      <c r="N23" s="18">
        <v>19</v>
      </c>
      <c r="P23" s="18">
        <v>19</v>
      </c>
      <c r="Q23" s="18"/>
    </row>
    <row r="24" spans="2:17" ht="25" customHeight="1" x14ac:dyDescent="0.2">
      <c r="B24" s="10" t="s">
        <v>93</v>
      </c>
      <c r="C24" s="18">
        <v>20</v>
      </c>
      <c r="D24" s="13" t="s">
        <v>123</v>
      </c>
      <c r="E24" s="13" t="s">
        <v>143</v>
      </c>
      <c r="F24" s="13" t="s">
        <v>142</v>
      </c>
      <c r="G24" s="14" t="str">
        <f t="shared" si="0"/>
        <v>01211</v>
      </c>
      <c r="H24" s="14" t="s">
        <v>3968</v>
      </c>
      <c r="I24" s="14" t="s">
        <v>3979</v>
      </c>
      <c r="J24" s="14" t="s">
        <v>28</v>
      </c>
      <c r="M24" s="18">
        <v>20</v>
      </c>
      <c r="N24" s="18">
        <v>20</v>
      </c>
      <c r="P24" s="18">
        <v>20</v>
      </c>
      <c r="Q24" s="18"/>
    </row>
    <row r="25" spans="2:17" ht="25" customHeight="1" x14ac:dyDescent="0.2">
      <c r="B25" s="10" t="s">
        <v>94</v>
      </c>
      <c r="C25" s="18">
        <v>21</v>
      </c>
      <c r="D25" s="13" t="s">
        <v>123</v>
      </c>
      <c r="E25" s="13" t="s">
        <v>145</v>
      </c>
      <c r="F25" s="13" t="s">
        <v>144</v>
      </c>
      <c r="G25" s="14" t="str">
        <f t="shared" si="0"/>
        <v>01212</v>
      </c>
      <c r="H25" s="14" t="s">
        <v>3968</v>
      </c>
      <c r="I25" s="14" t="s">
        <v>3980</v>
      </c>
      <c r="J25" s="14" t="s">
        <v>28</v>
      </c>
      <c r="M25" s="18">
        <v>21</v>
      </c>
      <c r="N25" s="18">
        <v>21</v>
      </c>
      <c r="P25" s="18">
        <v>21</v>
      </c>
      <c r="Q25" s="18"/>
    </row>
    <row r="26" spans="2:17" ht="25" customHeight="1" x14ac:dyDescent="0.2">
      <c r="B26" s="10" t="s">
        <v>95</v>
      </c>
      <c r="C26" s="18">
        <v>22</v>
      </c>
      <c r="D26" s="13" t="s">
        <v>123</v>
      </c>
      <c r="E26" s="13" t="s">
        <v>147</v>
      </c>
      <c r="F26" s="13" t="s">
        <v>146</v>
      </c>
      <c r="G26" s="14" t="str">
        <f t="shared" si="0"/>
        <v>01213</v>
      </c>
      <c r="H26" s="14" t="s">
        <v>3968</v>
      </c>
      <c r="I26" s="14" t="s">
        <v>3981</v>
      </c>
      <c r="J26" s="14" t="s">
        <v>28</v>
      </c>
      <c r="M26" s="18">
        <v>22</v>
      </c>
      <c r="N26" s="18">
        <v>22</v>
      </c>
      <c r="P26" s="18">
        <v>22</v>
      </c>
      <c r="Q26" s="18"/>
    </row>
    <row r="27" spans="2:17" ht="25" customHeight="1" x14ac:dyDescent="0.2">
      <c r="B27" s="10" t="s">
        <v>96</v>
      </c>
      <c r="C27" s="18">
        <v>23</v>
      </c>
      <c r="D27" s="13" t="s">
        <v>123</v>
      </c>
      <c r="E27" s="13" t="s">
        <v>149</v>
      </c>
      <c r="F27" s="13" t="s">
        <v>148</v>
      </c>
      <c r="G27" s="14" t="str">
        <f t="shared" si="0"/>
        <v>01214</v>
      </c>
      <c r="H27" s="14" t="s">
        <v>3968</v>
      </c>
      <c r="I27" s="14" t="s">
        <v>3982</v>
      </c>
      <c r="J27" s="14" t="s">
        <v>28</v>
      </c>
      <c r="M27" s="18">
        <v>23</v>
      </c>
      <c r="N27" s="18">
        <v>23</v>
      </c>
      <c r="P27" s="18">
        <v>23</v>
      </c>
      <c r="Q27" s="18"/>
    </row>
    <row r="28" spans="2:17" ht="25" customHeight="1" x14ac:dyDescent="0.2">
      <c r="B28" s="10" t="s">
        <v>97</v>
      </c>
      <c r="C28" s="18">
        <v>24</v>
      </c>
      <c r="D28" s="13" t="s">
        <v>121</v>
      </c>
      <c r="E28" s="13" t="s">
        <v>151</v>
      </c>
      <c r="F28" s="13" t="s">
        <v>150</v>
      </c>
      <c r="G28" s="14" t="str">
        <f t="shared" si="0"/>
        <v>01215</v>
      </c>
      <c r="H28" s="14" t="s">
        <v>3968</v>
      </c>
      <c r="I28" s="14" t="s">
        <v>3983</v>
      </c>
      <c r="J28" s="14" t="s">
        <v>28</v>
      </c>
      <c r="M28" s="18">
        <v>24</v>
      </c>
      <c r="N28" s="18">
        <v>24</v>
      </c>
      <c r="P28" s="18">
        <v>24</v>
      </c>
      <c r="Q28" s="18"/>
    </row>
    <row r="29" spans="2:17" ht="25" customHeight="1" x14ac:dyDescent="0.2">
      <c r="B29" s="10" t="s">
        <v>98</v>
      </c>
      <c r="C29" s="18">
        <v>25</v>
      </c>
      <c r="D29" s="13" t="s">
        <v>123</v>
      </c>
      <c r="E29" s="13" t="s">
        <v>153</v>
      </c>
      <c r="F29" s="13" t="s">
        <v>152</v>
      </c>
      <c r="G29" s="14" t="str">
        <f t="shared" si="0"/>
        <v>01216</v>
      </c>
      <c r="H29" s="14" t="s">
        <v>3968</v>
      </c>
      <c r="I29" s="14" t="s">
        <v>3984</v>
      </c>
      <c r="J29" s="14" t="s">
        <v>28</v>
      </c>
      <c r="M29" s="18">
        <v>25</v>
      </c>
      <c r="N29" s="18">
        <v>25</v>
      </c>
      <c r="P29" s="18">
        <v>25</v>
      </c>
      <c r="Q29" s="18"/>
    </row>
    <row r="30" spans="2:17" ht="25" customHeight="1" x14ac:dyDescent="0.2">
      <c r="B30" s="10" t="s">
        <v>99</v>
      </c>
      <c r="C30" s="18">
        <v>26</v>
      </c>
      <c r="D30" s="13" t="s">
        <v>123</v>
      </c>
      <c r="E30" s="13" t="s">
        <v>155</v>
      </c>
      <c r="F30" s="13" t="s">
        <v>154</v>
      </c>
      <c r="G30" s="14" t="str">
        <f t="shared" si="0"/>
        <v>01217</v>
      </c>
      <c r="H30" s="14" t="s">
        <v>3968</v>
      </c>
      <c r="I30" s="14" t="s">
        <v>3985</v>
      </c>
      <c r="J30" s="14" t="s">
        <v>28</v>
      </c>
      <c r="M30" s="18">
        <v>26</v>
      </c>
      <c r="N30" s="18">
        <v>26</v>
      </c>
      <c r="P30" s="18">
        <v>26</v>
      </c>
      <c r="Q30" s="18"/>
    </row>
    <row r="31" spans="2:17" ht="25" customHeight="1" x14ac:dyDescent="0.2">
      <c r="B31" s="10" t="s">
        <v>100</v>
      </c>
      <c r="C31" s="18">
        <v>27</v>
      </c>
      <c r="D31" s="13" t="s">
        <v>123</v>
      </c>
      <c r="E31" s="13" t="s">
        <v>157</v>
      </c>
      <c r="F31" s="13" t="s">
        <v>156</v>
      </c>
      <c r="G31" s="14" t="str">
        <f t="shared" si="0"/>
        <v>01218</v>
      </c>
      <c r="H31" s="14" t="s">
        <v>3968</v>
      </c>
      <c r="I31" s="14" t="s">
        <v>3986</v>
      </c>
      <c r="J31" s="14" t="s">
        <v>28</v>
      </c>
      <c r="M31" s="18">
        <v>27</v>
      </c>
      <c r="N31" s="18">
        <v>27</v>
      </c>
      <c r="P31" s="18">
        <v>27</v>
      </c>
      <c r="Q31" s="18"/>
    </row>
    <row r="32" spans="2:17" ht="25" customHeight="1" x14ac:dyDescent="0.2">
      <c r="B32" s="10" t="s">
        <v>101</v>
      </c>
      <c r="C32" s="18">
        <v>28</v>
      </c>
      <c r="D32" s="13" t="s">
        <v>123</v>
      </c>
      <c r="E32" s="13" t="s">
        <v>159</v>
      </c>
      <c r="F32" s="13" t="s">
        <v>158</v>
      </c>
      <c r="G32" s="14" t="str">
        <f t="shared" si="0"/>
        <v>01219</v>
      </c>
      <c r="H32" s="14" t="s">
        <v>3968</v>
      </c>
      <c r="I32" s="14" t="s">
        <v>3987</v>
      </c>
      <c r="J32" s="14" t="s">
        <v>28</v>
      </c>
      <c r="M32" s="18">
        <v>28</v>
      </c>
      <c r="N32" s="18">
        <v>28</v>
      </c>
      <c r="P32" s="18">
        <v>28</v>
      </c>
      <c r="Q32" s="18"/>
    </row>
    <row r="33" spans="2:17" ht="25" customHeight="1" x14ac:dyDescent="0.2">
      <c r="B33" s="10" t="s">
        <v>102</v>
      </c>
      <c r="C33" s="18">
        <v>29</v>
      </c>
      <c r="D33" s="13" t="s">
        <v>123</v>
      </c>
      <c r="E33" s="13" t="s">
        <v>161</v>
      </c>
      <c r="F33" s="13" t="s">
        <v>160</v>
      </c>
      <c r="G33" s="14" t="str">
        <f t="shared" si="0"/>
        <v>01220</v>
      </c>
      <c r="H33" s="14" t="s">
        <v>3968</v>
      </c>
      <c r="I33" s="14" t="s">
        <v>3988</v>
      </c>
      <c r="J33" s="14" t="s">
        <v>28</v>
      </c>
      <c r="M33" s="18">
        <v>29</v>
      </c>
      <c r="N33" s="18">
        <v>29</v>
      </c>
      <c r="P33" s="18">
        <v>29</v>
      </c>
      <c r="Q33" s="18"/>
    </row>
    <row r="34" spans="2:17" ht="25" customHeight="1" x14ac:dyDescent="0.2">
      <c r="B34" s="10" t="s">
        <v>103</v>
      </c>
      <c r="C34" s="18">
        <v>30</v>
      </c>
      <c r="D34" s="13" t="s">
        <v>123</v>
      </c>
      <c r="E34" s="13" t="s">
        <v>163</v>
      </c>
      <c r="F34" s="13" t="s">
        <v>162</v>
      </c>
      <c r="G34" s="14" t="str">
        <f t="shared" si="0"/>
        <v>01221</v>
      </c>
      <c r="H34" s="14" t="s">
        <v>3968</v>
      </c>
      <c r="I34" s="14" t="s">
        <v>3989</v>
      </c>
      <c r="J34" s="14" t="s">
        <v>28</v>
      </c>
      <c r="M34" s="18">
        <v>30</v>
      </c>
      <c r="N34" s="18">
        <v>30</v>
      </c>
      <c r="P34" s="18">
        <v>30</v>
      </c>
      <c r="Q34" s="18"/>
    </row>
    <row r="35" spans="2:17" ht="25" customHeight="1" x14ac:dyDescent="0.2">
      <c r="B35" s="10" t="s">
        <v>104</v>
      </c>
      <c r="C35" s="18">
        <v>31</v>
      </c>
      <c r="D35" s="13" t="s">
        <v>123</v>
      </c>
      <c r="E35" s="13" t="s">
        <v>165</v>
      </c>
      <c r="F35" s="13" t="s">
        <v>164</v>
      </c>
      <c r="G35" s="14" t="str">
        <f t="shared" si="0"/>
        <v>01222</v>
      </c>
      <c r="H35" s="14" t="s">
        <v>3968</v>
      </c>
      <c r="I35" s="14" t="s">
        <v>3990</v>
      </c>
      <c r="J35" s="14" t="s">
        <v>28</v>
      </c>
      <c r="M35" s="18">
        <v>31</v>
      </c>
      <c r="N35" s="18">
        <v>31</v>
      </c>
      <c r="P35" s="18">
        <v>31</v>
      </c>
      <c r="Q35" s="18"/>
    </row>
    <row r="36" spans="2:17" ht="25" customHeight="1" x14ac:dyDescent="0.2">
      <c r="B36" s="10" t="s">
        <v>105</v>
      </c>
      <c r="C36" s="18">
        <v>32</v>
      </c>
      <c r="D36" s="13" t="s">
        <v>123</v>
      </c>
      <c r="E36" s="13" t="s">
        <v>167</v>
      </c>
      <c r="F36" s="13" t="s">
        <v>166</v>
      </c>
      <c r="G36" s="14" t="str">
        <f t="shared" si="0"/>
        <v>01223</v>
      </c>
      <c r="H36" s="14" t="s">
        <v>3968</v>
      </c>
      <c r="I36" s="14" t="s">
        <v>3991</v>
      </c>
      <c r="J36" s="14" t="s">
        <v>28</v>
      </c>
      <c r="M36" s="18">
        <v>32</v>
      </c>
      <c r="N36" s="18">
        <v>32</v>
      </c>
    </row>
    <row r="37" spans="2:17" ht="25" customHeight="1" x14ac:dyDescent="0.2">
      <c r="B37" s="10" t="s">
        <v>106</v>
      </c>
      <c r="C37" s="18">
        <v>33</v>
      </c>
      <c r="D37" s="13" t="s">
        <v>123</v>
      </c>
      <c r="E37" s="13" t="s">
        <v>169</v>
      </c>
      <c r="F37" s="13" t="s">
        <v>168</v>
      </c>
      <c r="G37" s="14" t="str">
        <f t="shared" si="0"/>
        <v>01224</v>
      </c>
      <c r="H37" s="14" t="s">
        <v>3968</v>
      </c>
      <c r="I37" s="14" t="s">
        <v>3992</v>
      </c>
      <c r="J37" s="14" t="s">
        <v>28</v>
      </c>
      <c r="M37" s="18">
        <v>33</v>
      </c>
      <c r="N37" s="18">
        <v>33</v>
      </c>
    </row>
    <row r="38" spans="2:17" ht="25" customHeight="1" x14ac:dyDescent="0.2">
      <c r="B38" s="10" t="s">
        <v>107</v>
      </c>
      <c r="C38" s="18">
        <v>34</v>
      </c>
      <c r="D38" s="13" t="s">
        <v>123</v>
      </c>
      <c r="E38" s="13" t="s">
        <v>171</v>
      </c>
      <c r="F38" s="13" t="s">
        <v>170</v>
      </c>
      <c r="G38" s="14" t="str">
        <f t="shared" si="0"/>
        <v>01225</v>
      </c>
      <c r="H38" s="14" t="s">
        <v>3968</v>
      </c>
      <c r="I38" s="14" t="s">
        <v>3993</v>
      </c>
      <c r="J38" s="14" t="s">
        <v>28</v>
      </c>
      <c r="M38" s="18">
        <v>34</v>
      </c>
      <c r="N38" s="18">
        <v>34</v>
      </c>
    </row>
    <row r="39" spans="2:17" ht="25" customHeight="1" x14ac:dyDescent="0.2">
      <c r="B39" s="10" t="s">
        <v>108</v>
      </c>
      <c r="C39" s="18">
        <v>35</v>
      </c>
      <c r="D39" s="13" t="s">
        <v>123</v>
      </c>
      <c r="E39" s="13" t="s">
        <v>173</v>
      </c>
      <c r="F39" s="13" t="s">
        <v>172</v>
      </c>
      <c r="G39" s="14" t="str">
        <f t="shared" si="0"/>
        <v>01226</v>
      </c>
      <c r="H39" s="14" t="s">
        <v>3968</v>
      </c>
      <c r="I39" s="14" t="s">
        <v>3994</v>
      </c>
      <c r="J39" s="14" t="s">
        <v>28</v>
      </c>
      <c r="M39" s="18">
        <v>35</v>
      </c>
      <c r="N39" s="18">
        <v>35</v>
      </c>
    </row>
    <row r="40" spans="2:17" ht="25" customHeight="1" x14ac:dyDescent="0.2">
      <c r="B40" s="10" t="s">
        <v>109</v>
      </c>
      <c r="C40" s="18">
        <v>36</v>
      </c>
      <c r="D40" s="13" t="s">
        <v>123</v>
      </c>
      <c r="E40" s="13" t="s">
        <v>175</v>
      </c>
      <c r="F40" s="13" t="s">
        <v>174</v>
      </c>
      <c r="G40" s="14" t="str">
        <f t="shared" si="0"/>
        <v>01227</v>
      </c>
      <c r="H40" s="14" t="s">
        <v>3968</v>
      </c>
      <c r="I40" s="14" t="s">
        <v>3995</v>
      </c>
      <c r="J40" s="14" t="s">
        <v>28</v>
      </c>
      <c r="M40" s="18">
        <v>36</v>
      </c>
      <c r="N40" s="18">
        <v>36</v>
      </c>
    </row>
    <row r="41" spans="2:17" ht="25" customHeight="1" x14ac:dyDescent="0.2">
      <c r="B41" s="10" t="s">
        <v>110</v>
      </c>
      <c r="C41" s="18">
        <v>37</v>
      </c>
      <c r="D41" s="13" t="s">
        <v>123</v>
      </c>
      <c r="E41" s="13" t="s">
        <v>177</v>
      </c>
      <c r="F41" s="13" t="s">
        <v>176</v>
      </c>
      <c r="G41" s="14" t="str">
        <f t="shared" si="0"/>
        <v>01228</v>
      </c>
      <c r="H41" s="14" t="s">
        <v>3968</v>
      </c>
      <c r="I41" s="14" t="s">
        <v>3996</v>
      </c>
      <c r="J41" s="14" t="s">
        <v>28</v>
      </c>
      <c r="M41" s="18">
        <v>37</v>
      </c>
      <c r="N41" s="18">
        <v>37</v>
      </c>
    </row>
    <row r="42" spans="2:17" ht="25" customHeight="1" x14ac:dyDescent="0.2">
      <c r="B42" s="10" t="s">
        <v>111</v>
      </c>
      <c r="C42" s="18">
        <v>38</v>
      </c>
      <c r="D42" s="13" t="s">
        <v>123</v>
      </c>
      <c r="E42" s="13" t="s">
        <v>179</v>
      </c>
      <c r="F42" s="13" t="s">
        <v>178</v>
      </c>
      <c r="G42" s="14" t="str">
        <f t="shared" si="0"/>
        <v>01229</v>
      </c>
      <c r="H42" s="14" t="s">
        <v>3968</v>
      </c>
      <c r="I42" s="14" t="s">
        <v>3997</v>
      </c>
      <c r="J42" s="14" t="s">
        <v>28</v>
      </c>
      <c r="M42" s="18">
        <v>38</v>
      </c>
      <c r="N42" s="18">
        <v>38</v>
      </c>
    </row>
    <row r="43" spans="2:17" ht="25" customHeight="1" x14ac:dyDescent="0.2">
      <c r="B43" s="10" t="s">
        <v>112</v>
      </c>
      <c r="C43" s="18">
        <v>39</v>
      </c>
      <c r="D43" s="13" t="s">
        <v>123</v>
      </c>
      <c r="E43" s="13" t="s">
        <v>181</v>
      </c>
      <c r="F43" s="13" t="s">
        <v>180</v>
      </c>
      <c r="G43" s="14" t="str">
        <f t="shared" si="0"/>
        <v>01230</v>
      </c>
      <c r="H43" s="14" t="s">
        <v>3968</v>
      </c>
      <c r="I43" s="14" t="s">
        <v>3998</v>
      </c>
      <c r="J43" s="14" t="s">
        <v>28</v>
      </c>
      <c r="M43" s="18">
        <v>39</v>
      </c>
      <c r="N43" s="18">
        <v>39</v>
      </c>
    </row>
    <row r="44" spans="2:17" ht="25" customHeight="1" x14ac:dyDescent="0.2">
      <c r="B44" s="10" t="s">
        <v>113</v>
      </c>
      <c r="C44" s="18">
        <v>40</v>
      </c>
      <c r="D44" s="13" t="s">
        <v>123</v>
      </c>
      <c r="E44" s="13" t="s">
        <v>183</v>
      </c>
      <c r="F44" s="13" t="s">
        <v>182</v>
      </c>
      <c r="G44" s="14" t="str">
        <f t="shared" si="0"/>
        <v>01231</v>
      </c>
      <c r="H44" s="14" t="s">
        <v>3968</v>
      </c>
      <c r="I44" s="14" t="s">
        <v>3999</v>
      </c>
      <c r="J44" s="14" t="s">
        <v>28</v>
      </c>
      <c r="M44" s="18">
        <v>40</v>
      </c>
      <c r="N44" s="18">
        <v>40</v>
      </c>
    </row>
    <row r="45" spans="2:17" ht="25" customHeight="1" x14ac:dyDescent="0.2">
      <c r="B45" s="10" t="s">
        <v>114</v>
      </c>
      <c r="C45" s="18">
        <v>41</v>
      </c>
      <c r="D45" s="13" t="s">
        <v>123</v>
      </c>
      <c r="E45" s="13" t="s">
        <v>185</v>
      </c>
      <c r="F45" s="13" t="s">
        <v>184</v>
      </c>
      <c r="G45" s="14" t="str">
        <f t="shared" si="0"/>
        <v>01233</v>
      </c>
      <c r="H45" s="14" t="s">
        <v>3968</v>
      </c>
      <c r="I45" s="14" t="s">
        <v>4000</v>
      </c>
      <c r="J45" s="14" t="s">
        <v>28</v>
      </c>
      <c r="N45" s="18">
        <v>41</v>
      </c>
    </row>
    <row r="46" spans="2:17" ht="25" customHeight="1" x14ac:dyDescent="0.2">
      <c r="B46" s="10" t="s">
        <v>115</v>
      </c>
      <c r="C46" s="18">
        <v>42</v>
      </c>
      <c r="D46" s="13" t="s">
        <v>123</v>
      </c>
      <c r="E46" s="13" t="s">
        <v>187</v>
      </c>
      <c r="F46" s="13" t="s">
        <v>186</v>
      </c>
      <c r="G46" s="14" t="str">
        <f t="shared" si="0"/>
        <v>01234</v>
      </c>
      <c r="H46" s="14" t="s">
        <v>3968</v>
      </c>
      <c r="I46" s="14" t="s">
        <v>4001</v>
      </c>
      <c r="J46" s="14" t="s">
        <v>28</v>
      </c>
      <c r="N46" s="18">
        <v>42</v>
      </c>
    </row>
    <row r="47" spans="2:17" ht="25" customHeight="1" x14ac:dyDescent="0.2">
      <c r="B47" s="10" t="s">
        <v>116</v>
      </c>
      <c r="C47" s="18">
        <v>43</v>
      </c>
      <c r="D47" s="13" t="s">
        <v>123</v>
      </c>
      <c r="E47" s="13" t="s">
        <v>189</v>
      </c>
      <c r="F47" s="13" t="s">
        <v>188</v>
      </c>
      <c r="G47" s="14" t="str">
        <f t="shared" si="0"/>
        <v>01235</v>
      </c>
      <c r="H47" s="14" t="s">
        <v>3968</v>
      </c>
      <c r="I47" s="14" t="s">
        <v>4002</v>
      </c>
      <c r="J47" s="14" t="s">
        <v>28</v>
      </c>
      <c r="N47" s="18">
        <v>43</v>
      </c>
    </row>
    <row r="48" spans="2:17" ht="25" customHeight="1" x14ac:dyDescent="0.2">
      <c r="B48" s="10" t="s">
        <v>117</v>
      </c>
      <c r="C48" s="18">
        <v>44</v>
      </c>
      <c r="D48" s="13" t="s">
        <v>123</v>
      </c>
      <c r="E48" s="13" t="s">
        <v>191</v>
      </c>
      <c r="F48" s="13" t="s">
        <v>190</v>
      </c>
      <c r="G48" s="14" t="str">
        <f t="shared" si="0"/>
        <v>01236</v>
      </c>
      <c r="H48" s="14" t="s">
        <v>3968</v>
      </c>
      <c r="I48" s="14" t="s">
        <v>4003</v>
      </c>
      <c r="J48" s="14" t="s">
        <v>28</v>
      </c>
      <c r="N48" s="18">
        <v>44</v>
      </c>
    </row>
    <row r="49" spans="2:14" ht="25" customHeight="1" x14ac:dyDescent="0.2">
      <c r="B49" s="10" t="s">
        <v>118</v>
      </c>
      <c r="C49" s="18">
        <v>45</v>
      </c>
      <c r="D49" s="13" t="s">
        <v>123</v>
      </c>
      <c r="E49" s="13" t="s">
        <v>193</v>
      </c>
      <c r="F49" s="13" t="s">
        <v>192</v>
      </c>
      <c r="G49" s="14" t="str">
        <f t="shared" si="0"/>
        <v>01303</v>
      </c>
      <c r="H49" s="14" t="s">
        <v>3968</v>
      </c>
      <c r="I49" s="14" t="s">
        <v>28</v>
      </c>
      <c r="J49" s="14" t="s">
        <v>4004</v>
      </c>
      <c r="N49" s="18">
        <v>45</v>
      </c>
    </row>
    <row r="50" spans="2:14" ht="25" customHeight="1" x14ac:dyDescent="0.2">
      <c r="B50" s="10" t="s">
        <v>119</v>
      </c>
      <c r="C50" s="18">
        <v>46</v>
      </c>
      <c r="D50" s="13" t="s">
        <v>123</v>
      </c>
      <c r="E50" s="13" t="s">
        <v>195</v>
      </c>
      <c r="F50" s="13" t="s">
        <v>194</v>
      </c>
      <c r="G50" s="14" t="str">
        <f t="shared" si="0"/>
        <v>01304</v>
      </c>
      <c r="H50" s="14" t="s">
        <v>3968</v>
      </c>
      <c r="I50" s="14" t="s">
        <v>28</v>
      </c>
      <c r="J50" s="14" t="s">
        <v>4005</v>
      </c>
      <c r="N50" s="18">
        <v>46</v>
      </c>
    </row>
    <row r="51" spans="2:14" ht="25" customHeight="1" x14ac:dyDescent="0.2">
      <c r="B51" s="10" t="s">
        <v>120</v>
      </c>
      <c r="C51" s="18">
        <v>47</v>
      </c>
      <c r="D51" s="13" t="s">
        <v>123</v>
      </c>
      <c r="E51" s="13" t="s">
        <v>197</v>
      </c>
      <c r="F51" s="13" t="s">
        <v>196</v>
      </c>
      <c r="G51" s="14" t="str">
        <f t="shared" si="0"/>
        <v>01331</v>
      </c>
      <c r="H51" s="14" t="s">
        <v>3968</v>
      </c>
      <c r="I51" s="14" t="s">
        <v>28</v>
      </c>
      <c r="J51" s="14" t="s">
        <v>4006</v>
      </c>
      <c r="N51" s="18">
        <v>47</v>
      </c>
    </row>
    <row r="52" spans="2:14" ht="25" customHeight="1" x14ac:dyDescent="0.2">
      <c r="B52" s="10" t="s">
        <v>5719</v>
      </c>
      <c r="C52" s="18" t="str">
        <f>0&amp;0</f>
        <v>00</v>
      </c>
      <c r="D52" s="13" t="s">
        <v>123</v>
      </c>
      <c r="E52" s="13" t="s">
        <v>199</v>
      </c>
      <c r="F52" s="13" t="s">
        <v>198</v>
      </c>
      <c r="G52" s="14" t="str">
        <f t="shared" si="0"/>
        <v>01332</v>
      </c>
      <c r="H52" s="14" t="s">
        <v>3968</v>
      </c>
      <c r="I52" s="14" t="s">
        <v>28</v>
      </c>
      <c r="J52" s="14" t="s">
        <v>34</v>
      </c>
      <c r="N52" s="18">
        <v>48</v>
      </c>
    </row>
    <row r="53" spans="2:14" ht="25" customHeight="1" x14ac:dyDescent="0.2">
      <c r="D53" s="13" t="s">
        <v>123</v>
      </c>
      <c r="E53" s="13" t="s">
        <v>201</v>
      </c>
      <c r="F53" s="13" t="s">
        <v>200</v>
      </c>
      <c r="G53" s="14" t="str">
        <f t="shared" si="0"/>
        <v>01333</v>
      </c>
      <c r="H53" s="14" t="s">
        <v>3968</v>
      </c>
      <c r="I53" s="14" t="s">
        <v>28</v>
      </c>
      <c r="J53" s="14" t="s">
        <v>4007</v>
      </c>
      <c r="N53" s="18">
        <v>49</v>
      </c>
    </row>
    <row r="54" spans="2:14" ht="25" customHeight="1" x14ac:dyDescent="0.2">
      <c r="D54" s="13" t="s">
        <v>123</v>
      </c>
      <c r="E54" s="13" t="s">
        <v>203</v>
      </c>
      <c r="F54" s="13" t="s">
        <v>202</v>
      </c>
      <c r="G54" s="14" t="str">
        <f t="shared" si="0"/>
        <v>01334</v>
      </c>
      <c r="H54" s="14" t="s">
        <v>3968</v>
      </c>
      <c r="I54" s="14" t="s">
        <v>28</v>
      </c>
      <c r="J54" s="14" t="s">
        <v>4008</v>
      </c>
      <c r="N54" s="18">
        <v>50</v>
      </c>
    </row>
    <row r="55" spans="2:14" ht="25" customHeight="1" x14ac:dyDescent="0.2">
      <c r="D55" s="13" t="s">
        <v>123</v>
      </c>
      <c r="E55" s="13" t="s">
        <v>205</v>
      </c>
      <c r="F55" s="13" t="s">
        <v>204</v>
      </c>
      <c r="G55" s="14" t="str">
        <f t="shared" si="0"/>
        <v>01337</v>
      </c>
      <c r="H55" s="14" t="s">
        <v>3968</v>
      </c>
      <c r="I55" s="14" t="s">
        <v>28</v>
      </c>
      <c r="J55" s="14" t="s">
        <v>4009</v>
      </c>
      <c r="N55" s="18">
        <v>51</v>
      </c>
    </row>
    <row r="56" spans="2:14" ht="25" customHeight="1" x14ac:dyDescent="0.2">
      <c r="D56" s="13" t="s">
        <v>123</v>
      </c>
      <c r="E56" s="13" t="s">
        <v>207</v>
      </c>
      <c r="F56" s="13" t="s">
        <v>206</v>
      </c>
      <c r="G56" s="14" t="str">
        <f t="shared" si="0"/>
        <v>01343</v>
      </c>
      <c r="H56" s="14" t="s">
        <v>3968</v>
      </c>
      <c r="I56" s="14" t="s">
        <v>28</v>
      </c>
      <c r="J56" s="14" t="s">
        <v>4010</v>
      </c>
      <c r="N56" s="18">
        <v>52</v>
      </c>
    </row>
    <row r="57" spans="2:14" ht="25" customHeight="1" x14ac:dyDescent="0.2">
      <c r="D57" s="13" t="s">
        <v>123</v>
      </c>
      <c r="E57" s="13" t="s">
        <v>209</v>
      </c>
      <c r="F57" s="13" t="s">
        <v>208</v>
      </c>
      <c r="G57" s="14" t="str">
        <f t="shared" si="0"/>
        <v>01345</v>
      </c>
      <c r="H57" s="14" t="s">
        <v>3968</v>
      </c>
      <c r="I57" s="14" t="s">
        <v>28</v>
      </c>
      <c r="J57" s="14" t="s">
        <v>4011</v>
      </c>
      <c r="N57" s="18">
        <v>53</v>
      </c>
    </row>
    <row r="58" spans="2:14" ht="25" customHeight="1" x14ac:dyDescent="0.2">
      <c r="D58" s="13" t="s">
        <v>123</v>
      </c>
      <c r="E58" s="13" t="s">
        <v>211</v>
      </c>
      <c r="F58" s="13" t="s">
        <v>210</v>
      </c>
      <c r="G58" s="14" t="str">
        <f t="shared" si="0"/>
        <v>01346</v>
      </c>
      <c r="H58" s="14" t="s">
        <v>3968</v>
      </c>
      <c r="I58" s="14" t="s">
        <v>28</v>
      </c>
      <c r="J58" s="14" t="s">
        <v>4012</v>
      </c>
      <c r="N58" s="18">
        <v>54</v>
      </c>
    </row>
    <row r="59" spans="2:14" ht="25" customHeight="1" x14ac:dyDescent="0.2">
      <c r="D59" s="13" t="s">
        <v>123</v>
      </c>
      <c r="E59" s="13" t="s">
        <v>213</v>
      </c>
      <c r="F59" s="13" t="s">
        <v>212</v>
      </c>
      <c r="G59" s="14" t="str">
        <f t="shared" si="0"/>
        <v>01347</v>
      </c>
      <c r="H59" s="14" t="s">
        <v>3968</v>
      </c>
      <c r="I59" s="14" t="s">
        <v>28</v>
      </c>
      <c r="J59" s="14" t="s">
        <v>4013</v>
      </c>
      <c r="N59" s="18">
        <v>55</v>
      </c>
    </row>
    <row r="60" spans="2:14" ht="25" customHeight="1" x14ac:dyDescent="0.2">
      <c r="D60" s="13" t="s">
        <v>123</v>
      </c>
      <c r="E60" s="13" t="s">
        <v>215</v>
      </c>
      <c r="F60" s="13" t="s">
        <v>214</v>
      </c>
      <c r="G60" s="14" t="str">
        <f t="shared" si="0"/>
        <v>01361</v>
      </c>
      <c r="H60" s="14" t="s">
        <v>3968</v>
      </c>
      <c r="I60" s="14" t="s">
        <v>28</v>
      </c>
      <c r="J60" s="14" t="s">
        <v>4014</v>
      </c>
      <c r="N60" s="18">
        <v>56</v>
      </c>
    </row>
    <row r="61" spans="2:14" ht="25" customHeight="1" x14ac:dyDescent="0.2">
      <c r="D61" s="13" t="s">
        <v>123</v>
      </c>
      <c r="E61" s="13" t="s">
        <v>217</v>
      </c>
      <c r="F61" s="13" t="s">
        <v>216</v>
      </c>
      <c r="G61" s="14" t="str">
        <f t="shared" si="0"/>
        <v>01362</v>
      </c>
      <c r="H61" s="14" t="s">
        <v>3968</v>
      </c>
      <c r="I61" s="14" t="s">
        <v>28</v>
      </c>
      <c r="J61" s="14" t="s">
        <v>4015</v>
      </c>
      <c r="N61" s="18">
        <v>57</v>
      </c>
    </row>
    <row r="62" spans="2:14" ht="25" customHeight="1" x14ac:dyDescent="0.2">
      <c r="D62" s="13" t="s">
        <v>123</v>
      </c>
      <c r="E62" s="13" t="s">
        <v>219</v>
      </c>
      <c r="F62" s="13" t="s">
        <v>218</v>
      </c>
      <c r="G62" s="14" t="str">
        <f t="shared" si="0"/>
        <v>01363</v>
      </c>
      <c r="H62" s="14" t="s">
        <v>3968</v>
      </c>
      <c r="I62" s="14" t="s">
        <v>28</v>
      </c>
      <c r="J62" s="14" t="s">
        <v>4016</v>
      </c>
      <c r="N62" s="18">
        <v>58</v>
      </c>
    </row>
    <row r="63" spans="2:14" ht="25" customHeight="1" x14ac:dyDescent="0.2">
      <c r="D63" s="13" t="s">
        <v>123</v>
      </c>
      <c r="E63" s="13" t="s">
        <v>221</v>
      </c>
      <c r="F63" s="13" t="s">
        <v>220</v>
      </c>
      <c r="G63" s="14" t="str">
        <f t="shared" si="0"/>
        <v>01364</v>
      </c>
      <c r="H63" s="14" t="s">
        <v>3968</v>
      </c>
      <c r="I63" s="14" t="s">
        <v>28</v>
      </c>
      <c r="J63" s="14" t="s">
        <v>4017</v>
      </c>
      <c r="N63" s="18">
        <v>59</v>
      </c>
    </row>
    <row r="64" spans="2:14" ht="25" customHeight="1" x14ac:dyDescent="0.2">
      <c r="D64" s="13" t="s">
        <v>123</v>
      </c>
      <c r="E64" s="13" t="s">
        <v>223</v>
      </c>
      <c r="F64" s="13" t="s">
        <v>222</v>
      </c>
      <c r="G64" s="14" t="str">
        <f t="shared" si="0"/>
        <v>01367</v>
      </c>
      <c r="H64" s="14" t="s">
        <v>3968</v>
      </c>
      <c r="I64" s="14" t="s">
        <v>28</v>
      </c>
      <c r="J64" s="14" t="s">
        <v>4018</v>
      </c>
      <c r="N64" s="18">
        <v>60</v>
      </c>
    </row>
    <row r="65" spans="4:14" ht="25" customHeight="1" x14ac:dyDescent="0.2">
      <c r="D65" s="13" t="s">
        <v>123</v>
      </c>
      <c r="E65" s="13" t="s">
        <v>225</v>
      </c>
      <c r="F65" s="13" t="s">
        <v>224</v>
      </c>
      <c r="G65" s="14" t="str">
        <f t="shared" si="0"/>
        <v>01370</v>
      </c>
      <c r="H65" s="14" t="s">
        <v>3968</v>
      </c>
      <c r="I65" s="14" t="s">
        <v>28</v>
      </c>
      <c r="J65" s="14" t="s">
        <v>4019</v>
      </c>
      <c r="N65" s="18">
        <v>61</v>
      </c>
    </row>
    <row r="66" spans="4:14" ht="25" customHeight="1" x14ac:dyDescent="0.2">
      <c r="D66" s="13" t="s">
        <v>123</v>
      </c>
      <c r="E66" s="13" t="s">
        <v>227</v>
      </c>
      <c r="F66" s="13" t="s">
        <v>226</v>
      </c>
      <c r="G66" s="14" t="str">
        <f t="shared" si="0"/>
        <v>01371</v>
      </c>
      <c r="H66" s="14" t="s">
        <v>3968</v>
      </c>
      <c r="I66" s="14" t="s">
        <v>28</v>
      </c>
      <c r="J66" s="14" t="s">
        <v>4020</v>
      </c>
      <c r="N66" s="18">
        <v>62</v>
      </c>
    </row>
    <row r="67" spans="4:14" ht="25" customHeight="1" x14ac:dyDescent="0.2">
      <c r="D67" s="13" t="s">
        <v>123</v>
      </c>
      <c r="E67" s="13" t="s">
        <v>229</v>
      </c>
      <c r="F67" s="13" t="s">
        <v>228</v>
      </c>
      <c r="G67" s="14" t="str">
        <f t="shared" si="0"/>
        <v>01391</v>
      </c>
      <c r="H67" s="14" t="s">
        <v>3968</v>
      </c>
      <c r="I67" s="14" t="s">
        <v>28</v>
      </c>
      <c r="J67" s="14" t="s">
        <v>4021</v>
      </c>
      <c r="N67" s="18">
        <v>63</v>
      </c>
    </row>
    <row r="68" spans="4:14" ht="25" customHeight="1" x14ac:dyDescent="0.2">
      <c r="D68" s="13" t="s">
        <v>123</v>
      </c>
      <c r="E68" s="13" t="s">
        <v>231</v>
      </c>
      <c r="F68" s="13" t="s">
        <v>230</v>
      </c>
      <c r="G68" s="14" t="str">
        <f t="shared" si="0"/>
        <v>01392</v>
      </c>
      <c r="H68" s="14" t="s">
        <v>3968</v>
      </c>
      <c r="I68" s="14" t="s">
        <v>28</v>
      </c>
      <c r="J68" s="14" t="s">
        <v>4022</v>
      </c>
      <c r="N68" s="18">
        <v>64</v>
      </c>
    </row>
    <row r="69" spans="4:14" ht="25" customHeight="1" x14ac:dyDescent="0.2">
      <c r="D69" s="13" t="s">
        <v>123</v>
      </c>
      <c r="E69" s="13" t="s">
        <v>233</v>
      </c>
      <c r="F69" s="13" t="s">
        <v>232</v>
      </c>
      <c r="G69" s="14" t="str">
        <f t="shared" ref="G69:G132" si="1">LEFT(F69,5)</f>
        <v>01393</v>
      </c>
      <c r="H69" s="14" t="s">
        <v>3968</v>
      </c>
      <c r="I69" s="14" t="s">
        <v>28</v>
      </c>
      <c r="J69" s="14" t="s">
        <v>4023</v>
      </c>
    </row>
    <row r="70" spans="4:14" ht="25" customHeight="1" x14ac:dyDescent="0.2">
      <c r="D70" s="13" t="s">
        <v>123</v>
      </c>
      <c r="E70" s="13" t="s">
        <v>235</v>
      </c>
      <c r="F70" s="13" t="s">
        <v>234</v>
      </c>
      <c r="G70" s="14" t="str">
        <f t="shared" si="1"/>
        <v>01394</v>
      </c>
      <c r="H70" s="14" t="s">
        <v>3968</v>
      </c>
      <c r="I70" s="14" t="s">
        <v>28</v>
      </c>
      <c r="J70" s="14" t="s">
        <v>4024</v>
      </c>
    </row>
    <row r="71" spans="4:14" ht="25" customHeight="1" x14ac:dyDescent="0.2">
      <c r="D71" s="13" t="s">
        <v>123</v>
      </c>
      <c r="E71" s="13" t="s">
        <v>237</v>
      </c>
      <c r="F71" s="13" t="s">
        <v>236</v>
      </c>
      <c r="G71" s="14" t="str">
        <f t="shared" si="1"/>
        <v>01395</v>
      </c>
      <c r="H71" s="14" t="s">
        <v>3968</v>
      </c>
      <c r="I71" s="14" t="s">
        <v>28</v>
      </c>
      <c r="J71" s="14" t="s">
        <v>4025</v>
      </c>
    </row>
    <row r="72" spans="4:14" ht="25" customHeight="1" x14ac:dyDescent="0.2">
      <c r="D72" s="13" t="s">
        <v>123</v>
      </c>
      <c r="E72" s="13" t="s">
        <v>239</v>
      </c>
      <c r="F72" s="13" t="s">
        <v>238</v>
      </c>
      <c r="G72" s="14" t="str">
        <f t="shared" si="1"/>
        <v>01396</v>
      </c>
      <c r="H72" s="14" t="s">
        <v>3968</v>
      </c>
      <c r="I72" s="14" t="s">
        <v>28</v>
      </c>
      <c r="J72" s="14" t="s">
        <v>4026</v>
      </c>
    </row>
    <row r="73" spans="4:14" ht="25" customHeight="1" x14ac:dyDescent="0.2">
      <c r="D73" s="13" t="s">
        <v>123</v>
      </c>
      <c r="E73" s="13" t="s">
        <v>241</v>
      </c>
      <c r="F73" s="13" t="s">
        <v>240</v>
      </c>
      <c r="G73" s="14" t="str">
        <f t="shared" si="1"/>
        <v>01397</v>
      </c>
      <c r="H73" s="14" t="s">
        <v>3968</v>
      </c>
      <c r="I73" s="14" t="s">
        <v>28</v>
      </c>
      <c r="J73" s="14" t="s">
        <v>4027</v>
      </c>
    </row>
    <row r="74" spans="4:14" ht="25" customHeight="1" x14ac:dyDescent="0.2">
      <c r="D74" s="13" t="s">
        <v>123</v>
      </c>
      <c r="E74" s="13" t="s">
        <v>243</v>
      </c>
      <c r="F74" s="13" t="s">
        <v>242</v>
      </c>
      <c r="G74" s="14" t="str">
        <f t="shared" si="1"/>
        <v>01398</v>
      </c>
      <c r="H74" s="14" t="s">
        <v>3968</v>
      </c>
      <c r="I74" s="14" t="s">
        <v>28</v>
      </c>
      <c r="J74" s="14" t="s">
        <v>4028</v>
      </c>
    </row>
    <row r="75" spans="4:14" ht="25" customHeight="1" x14ac:dyDescent="0.2">
      <c r="D75" s="13" t="s">
        <v>123</v>
      </c>
      <c r="E75" s="13" t="s">
        <v>245</v>
      </c>
      <c r="F75" s="13" t="s">
        <v>244</v>
      </c>
      <c r="G75" s="14" t="str">
        <f t="shared" si="1"/>
        <v>01399</v>
      </c>
      <c r="H75" s="14" t="s">
        <v>3968</v>
      </c>
      <c r="I75" s="14" t="s">
        <v>28</v>
      </c>
      <c r="J75" s="14" t="s">
        <v>4029</v>
      </c>
    </row>
    <row r="76" spans="4:14" ht="25" customHeight="1" x14ac:dyDescent="0.2">
      <c r="D76" s="13" t="s">
        <v>123</v>
      </c>
      <c r="E76" s="13" t="s">
        <v>247</v>
      </c>
      <c r="F76" s="13" t="s">
        <v>246</v>
      </c>
      <c r="G76" s="14" t="str">
        <f t="shared" si="1"/>
        <v>01400</v>
      </c>
      <c r="H76" s="14" t="s">
        <v>3968</v>
      </c>
      <c r="I76" s="14" t="s">
        <v>28</v>
      </c>
      <c r="J76" s="14" t="s">
        <v>4030</v>
      </c>
    </row>
    <row r="77" spans="4:14" ht="25" customHeight="1" x14ac:dyDescent="0.2">
      <c r="D77" s="13" t="s">
        <v>123</v>
      </c>
      <c r="E77" s="13" t="s">
        <v>249</v>
      </c>
      <c r="F77" s="13" t="s">
        <v>248</v>
      </c>
      <c r="G77" s="14" t="str">
        <f t="shared" si="1"/>
        <v>01401</v>
      </c>
      <c r="H77" s="14" t="s">
        <v>3968</v>
      </c>
      <c r="I77" s="14" t="s">
        <v>28</v>
      </c>
      <c r="J77" s="14" t="s">
        <v>4031</v>
      </c>
    </row>
    <row r="78" spans="4:14" ht="25" customHeight="1" x14ac:dyDescent="0.2">
      <c r="D78" s="13" t="s">
        <v>123</v>
      </c>
      <c r="E78" s="13" t="s">
        <v>251</v>
      </c>
      <c r="F78" s="13" t="s">
        <v>250</v>
      </c>
      <c r="G78" s="14" t="str">
        <f t="shared" si="1"/>
        <v>01402</v>
      </c>
      <c r="H78" s="14" t="s">
        <v>3968</v>
      </c>
      <c r="I78" s="14" t="s">
        <v>28</v>
      </c>
      <c r="J78" s="14" t="s">
        <v>4032</v>
      </c>
    </row>
    <row r="79" spans="4:14" ht="25" customHeight="1" x14ac:dyDescent="0.2">
      <c r="D79" s="13" t="s">
        <v>123</v>
      </c>
      <c r="E79" s="13" t="s">
        <v>253</v>
      </c>
      <c r="F79" s="13" t="s">
        <v>252</v>
      </c>
      <c r="G79" s="14" t="str">
        <f t="shared" si="1"/>
        <v>01403</v>
      </c>
      <c r="H79" s="14" t="s">
        <v>3968</v>
      </c>
      <c r="I79" s="14" t="s">
        <v>28</v>
      </c>
      <c r="J79" s="14" t="s">
        <v>4033</v>
      </c>
    </row>
    <row r="80" spans="4:14" ht="25" customHeight="1" x14ac:dyDescent="0.2">
      <c r="D80" s="13" t="s">
        <v>123</v>
      </c>
      <c r="E80" s="13" t="s">
        <v>255</v>
      </c>
      <c r="F80" s="13" t="s">
        <v>254</v>
      </c>
      <c r="G80" s="14" t="str">
        <f t="shared" si="1"/>
        <v>01404</v>
      </c>
      <c r="H80" s="14" t="s">
        <v>3968</v>
      </c>
      <c r="I80" s="14" t="s">
        <v>28</v>
      </c>
      <c r="J80" s="14" t="s">
        <v>4034</v>
      </c>
    </row>
    <row r="81" spans="4:10" ht="25" customHeight="1" x14ac:dyDescent="0.2">
      <c r="D81" s="13" t="s">
        <v>123</v>
      </c>
      <c r="E81" s="13" t="s">
        <v>257</v>
      </c>
      <c r="F81" s="13" t="s">
        <v>256</v>
      </c>
      <c r="G81" s="14" t="str">
        <f t="shared" si="1"/>
        <v>01405</v>
      </c>
      <c r="H81" s="14" t="s">
        <v>3968</v>
      </c>
      <c r="I81" s="14" t="s">
        <v>28</v>
      </c>
      <c r="J81" s="14" t="s">
        <v>4035</v>
      </c>
    </row>
    <row r="82" spans="4:10" ht="25" customHeight="1" x14ac:dyDescent="0.2">
      <c r="D82" s="13" t="s">
        <v>123</v>
      </c>
      <c r="E82" s="13" t="s">
        <v>259</v>
      </c>
      <c r="F82" s="13" t="s">
        <v>258</v>
      </c>
      <c r="G82" s="14" t="str">
        <f t="shared" si="1"/>
        <v>01406</v>
      </c>
      <c r="H82" s="14" t="s">
        <v>3968</v>
      </c>
      <c r="I82" s="14" t="s">
        <v>28</v>
      </c>
      <c r="J82" s="14" t="s">
        <v>4036</v>
      </c>
    </row>
    <row r="83" spans="4:10" ht="25" customHeight="1" x14ac:dyDescent="0.2">
      <c r="D83" s="13" t="s">
        <v>123</v>
      </c>
      <c r="E83" s="13" t="s">
        <v>261</v>
      </c>
      <c r="F83" s="13" t="s">
        <v>260</v>
      </c>
      <c r="G83" s="14" t="str">
        <f t="shared" si="1"/>
        <v>01407</v>
      </c>
      <c r="H83" s="14" t="s">
        <v>3968</v>
      </c>
      <c r="I83" s="14" t="s">
        <v>28</v>
      </c>
      <c r="J83" s="14" t="s">
        <v>4037</v>
      </c>
    </row>
    <row r="84" spans="4:10" ht="25" customHeight="1" x14ac:dyDescent="0.2">
      <c r="D84" s="13" t="s">
        <v>123</v>
      </c>
      <c r="E84" s="13" t="s">
        <v>263</v>
      </c>
      <c r="F84" s="13" t="s">
        <v>262</v>
      </c>
      <c r="G84" s="14" t="str">
        <f t="shared" si="1"/>
        <v>01408</v>
      </c>
      <c r="H84" s="14" t="s">
        <v>3968</v>
      </c>
      <c r="I84" s="14" t="s">
        <v>28</v>
      </c>
      <c r="J84" s="14" t="s">
        <v>4038</v>
      </c>
    </row>
    <row r="85" spans="4:10" ht="25" customHeight="1" x14ac:dyDescent="0.2">
      <c r="D85" s="13" t="s">
        <v>123</v>
      </c>
      <c r="E85" s="13" t="s">
        <v>265</v>
      </c>
      <c r="F85" s="13" t="s">
        <v>264</v>
      </c>
      <c r="G85" s="14" t="str">
        <f t="shared" si="1"/>
        <v>01409</v>
      </c>
      <c r="H85" s="14" t="s">
        <v>3968</v>
      </c>
      <c r="I85" s="14" t="s">
        <v>28</v>
      </c>
      <c r="J85" s="14" t="s">
        <v>4039</v>
      </c>
    </row>
    <row r="86" spans="4:10" ht="25" customHeight="1" x14ac:dyDescent="0.2">
      <c r="D86" s="13" t="s">
        <v>123</v>
      </c>
      <c r="E86" s="13" t="s">
        <v>267</v>
      </c>
      <c r="F86" s="13" t="s">
        <v>266</v>
      </c>
      <c r="G86" s="14" t="str">
        <f t="shared" si="1"/>
        <v>01423</v>
      </c>
      <c r="H86" s="14" t="s">
        <v>3968</v>
      </c>
      <c r="I86" s="14" t="s">
        <v>28</v>
      </c>
      <c r="J86" s="14" t="s">
        <v>4040</v>
      </c>
    </row>
    <row r="87" spans="4:10" ht="25" customHeight="1" x14ac:dyDescent="0.2">
      <c r="D87" s="13" t="s">
        <v>123</v>
      </c>
      <c r="E87" s="13" t="s">
        <v>269</v>
      </c>
      <c r="F87" s="13" t="s">
        <v>268</v>
      </c>
      <c r="G87" s="14" t="str">
        <f t="shared" si="1"/>
        <v>01424</v>
      </c>
      <c r="H87" s="14" t="s">
        <v>3968</v>
      </c>
      <c r="I87" s="14" t="s">
        <v>28</v>
      </c>
      <c r="J87" s="14" t="s">
        <v>4041</v>
      </c>
    </row>
    <row r="88" spans="4:10" ht="25" customHeight="1" x14ac:dyDescent="0.2">
      <c r="D88" s="13" t="s">
        <v>123</v>
      </c>
      <c r="E88" s="13" t="s">
        <v>271</v>
      </c>
      <c r="F88" s="13" t="s">
        <v>270</v>
      </c>
      <c r="G88" s="14" t="str">
        <f t="shared" si="1"/>
        <v>01425</v>
      </c>
      <c r="H88" s="14" t="s">
        <v>3968</v>
      </c>
      <c r="I88" s="14" t="s">
        <v>28</v>
      </c>
      <c r="J88" s="14" t="s">
        <v>4042</v>
      </c>
    </row>
    <row r="89" spans="4:10" ht="25" customHeight="1" x14ac:dyDescent="0.2">
      <c r="D89" s="13" t="s">
        <v>123</v>
      </c>
      <c r="E89" s="13" t="s">
        <v>273</v>
      </c>
      <c r="F89" s="13" t="s">
        <v>272</v>
      </c>
      <c r="G89" s="14" t="str">
        <f t="shared" si="1"/>
        <v>01427</v>
      </c>
      <c r="H89" s="14" t="s">
        <v>3968</v>
      </c>
      <c r="I89" s="14" t="s">
        <v>28</v>
      </c>
      <c r="J89" s="14" t="s">
        <v>4043</v>
      </c>
    </row>
    <row r="90" spans="4:10" ht="25" customHeight="1" x14ac:dyDescent="0.2">
      <c r="D90" s="13" t="s">
        <v>123</v>
      </c>
      <c r="E90" s="13" t="s">
        <v>275</v>
      </c>
      <c r="F90" s="13" t="s">
        <v>274</v>
      </c>
      <c r="G90" s="14" t="str">
        <f t="shared" si="1"/>
        <v>01428</v>
      </c>
      <c r="H90" s="14" t="s">
        <v>3968</v>
      </c>
      <c r="I90" s="14" t="s">
        <v>28</v>
      </c>
      <c r="J90" s="14" t="s">
        <v>4044</v>
      </c>
    </row>
    <row r="91" spans="4:10" ht="25" customHeight="1" x14ac:dyDescent="0.2">
      <c r="D91" s="13" t="s">
        <v>123</v>
      </c>
      <c r="E91" s="13" t="s">
        <v>277</v>
      </c>
      <c r="F91" s="13" t="s">
        <v>276</v>
      </c>
      <c r="G91" s="14" t="str">
        <f t="shared" si="1"/>
        <v>01429</v>
      </c>
      <c r="H91" s="14" t="s">
        <v>3968</v>
      </c>
      <c r="I91" s="14" t="s">
        <v>28</v>
      </c>
      <c r="J91" s="14" t="s">
        <v>4045</v>
      </c>
    </row>
    <row r="92" spans="4:10" ht="25" customHeight="1" x14ac:dyDescent="0.2">
      <c r="D92" s="13" t="s">
        <v>123</v>
      </c>
      <c r="E92" s="13" t="s">
        <v>279</v>
      </c>
      <c r="F92" s="13" t="s">
        <v>278</v>
      </c>
      <c r="G92" s="14" t="str">
        <f t="shared" si="1"/>
        <v>01430</v>
      </c>
      <c r="H92" s="14" t="s">
        <v>3968</v>
      </c>
      <c r="I92" s="14" t="s">
        <v>28</v>
      </c>
      <c r="J92" s="14" t="s">
        <v>4046</v>
      </c>
    </row>
    <row r="93" spans="4:10" ht="25" customHeight="1" x14ac:dyDescent="0.2">
      <c r="D93" s="13" t="s">
        <v>123</v>
      </c>
      <c r="E93" s="13" t="s">
        <v>281</v>
      </c>
      <c r="F93" s="13" t="s">
        <v>280</v>
      </c>
      <c r="G93" s="14" t="str">
        <f t="shared" si="1"/>
        <v>01431</v>
      </c>
      <c r="H93" s="14" t="s">
        <v>3968</v>
      </c>
      <c r="I93" s="14" t="s">
        <v>28</v>
      </c>
      <c r="J93" s="14" t="s">
        <v>4047</v>
      </c>
    </row>
    <row r="94" spans="4:10" ht="25" customHeight="1" x14ac:dyDescent="0.2">
      <c r="D94" s="13" t="s">
        <v>123</v>
      </c>
      <c r="E94" s="13" t="s">
        <v>283</v>
      </c>
      <c r="F94" s="13" t="s">
        <v>282</v>
      </c>
      <c r="G94" s="14" t="str">
        <f t="shared" si="1"/>
        <v>01432</v>
      </c>
      <c r="H94" s="14" t="s">
        <v>3968</v>
      </c>
      <c r="I94" s="14" t="s">
        <v>28</v>
      </c>
      <c r="J94" s="14" t="s">
        <v>4048</v>
      </c>
    </row>
    <row r="95" spans="4:10" ht="25" customHeight="1" x14ac:dyDescent="0.2">
      <c r="D95" s="13" t="s">
        <v>123</v>
      </c>
      <c r="E95" s="13" t="s">
        <v>285</v>
      </c>
      <c r="F95" s="13" t="s">
        <v>284</v>
      </c>
      <c r="G95" s="14" t="str">
        <f t="shared" si="1"/>
        <v>01433</v>
      </c>
      <c r="H95" s="14" t="s">
        <v>3968</v>
      </c>
      <c r="I95" s="14" t="s">
        <v>28</v>
      </c>
      <c r="J95" s="14" t="s">
        <v>4049</v>
      </c>
    </row>
    <row r="96" spans="4:10" ht="25" customHeight="1" x14ac:dyDescent="0.2">
      <c r="D96" s="13" t="s">
        <v>123</v>
      </c>
      <c r="E96" s="13" t="s">
        <v>287</v>
      </c>
      <c r="F96" s="13" t="s">
        <v>286</v>
      </c>
      <c r="G96" s="14" t="str">
        <f t="shared" si="1"/>
        <v>01434</v>
      </c>
      <c r="H96" s="14" t="s">
        <v>3968</v>
      </c>
      <c r="I96" s="14" t="s">
        <v>28</v>
      </c>
      <c r="J96" s="14" t="s">
        <v>4050</v>
      </c>
    </row>
    <row r="97" spans="4:10" ht="25" customHeight="1" x14ac:dyDescent="0.2">
      <c r="D97" s="13" t="s">
        <v>123</v>
      </c>
      <c r="E97" s="13" t="s">
        <v>289</v>
      </c>
      <c r="F97" s="13" t="s">
        <v>288</v>
      </c>
      <c r="G97" s="14" t="str">
        <f t="shared" si="1"/>
        <v>01436</v>
      </c>
      <c r="H97" s="14" t="s">
        <v>3968</v>
      </c>
      <c r="I97" s="14" t="s">
        <v>28</v>
      </c>
      <c r="J97" s="14" t="s">
        <v>4051</v>
      </c>
    </row>
    <row r="98" spans="4:10" ht="25" customHeight="1" x14ac:dyDescent="0.2">
      <c r="D98" s="13" t="s">
        <v>123</v>
      </c>
      <c r="E98" s="13" t="s">
        <v>291</v>
      </c>
      <c r="F98" s="13" t="s">
        <v>290</v>
      </c>
      <c r="G98" s="14" t="str">
        <f t="shared" si="1"/>
        <v>01437</v>
      </c>
      <c r="H98" s="14" t="s">
        <v>3968</v>
      </c>
      <c r="I98" s="14" t="s">
        <v>28</v>
      </c>
      <c r="J98" s="14" t="s">
        <v>4052</v>
      </c>
    </row>
    <row r="99" spans="4:10" ht="25" customHeight="1" x14ac:dyDescent="0.2">
      <c r="D99" s="13" t="s">
        <v>123</v>
      </c>
      <c r="E99" s="13" t="s">
        <v>293</v>
      </c>
      <c r="F99" s="13" t="s">
        <v>292</v>
      </c>
      <c r="G99" s="14" t="str">
        <f t="shared" si="1"/>
        <v>01438</v>
      </c>
      <c r="H99" s="14" t="s">
        <v>3968</v>
      </c>
      <c r="I99" s="14" t="s">
        <v>28</v>
      </c>
      <c r="J99" s="14" t="s">
        <v>4053</v>
      </c>
    </row>
    <row r="100" spans="4:10" ht="25" customHeight="1" x14ac:dyDescent="0.2">
      <c r="D100" s="13" t="s">
        <v>123</v>
      </c>
      <c r="E100" s="13" t="s">
        <v>295</v>
      </c>
      <c r="F100" s="13" t="s">
        <v>294</v>
      </c>
      <c r="G100" s="14" t="str">
        <f t="shared" si="1"/>
        <v>01452</v>
      </c>
      <c r="H100" s="14" t="s">
        <v>3968</v>
      </c>
      <c r="I100" s="14" t="s">
        <v>28</v>
      </c>
      <c r="J100" s="14" t="s">
        <v>4054</v>
      </c>
    </row>
    <row r="101" spans="4:10" ht="25" customHeight="1" x14ac:dyDescent="0.2">
      <c r="D101" s="13" t="s">
        <v>123</v>
      </c>
      <c r="E101" s="13" t="s">
        <v>297</v>
      </c>
      <c r="F101" s="13" t="s">
        <v>296</v>
      </c>
      <c r="G101" s="14" t="str">
        <f t="shared" si="1"/>
        <v>01453</v>
      </c>
      <c r="H101" s="14" t="s">
        <v>3968</v>
      </c>
      <c r="I101" s="14" t="s">
        <v>28</v>
      </c>
      <c r="J101" s="14" t="s">
        <v>4055</v>
      </c>
    </row>
    <row r="102" spans="4:10" ht="25" customHeight="1" x14ac:dyDescent="0.2">
      <c r="D102" s="13" t="s">
        <v>123</v>
      </c>
      <c r="E102" s="13" t="s">
        <v>299</v>
      </c>
      <c r="F102" s="13" t="s">
        <v>298</v>
      </c>
      <c r="G102" s="14" t="str">
        <f t="shared" si="1"/>
        <v>01454</v>
      </c>
      <c r="H102" s="14" t="s">
        <v>3968</v>
      </c>
      <c r="I102" s="14" t="s">
        <v>28</v>
      </c>
      <c r="J102" s="14" t="s">
        <v>4056</v>
      </c>
    </row>
    <row r="103" spans="4:10" ht="25" customHeight="1" x14ac:dyDescent="0.2">
      <c r="D103" s="13" t="s">
        <v>123</v>
      </c>
      <c r="E103" s="13" t="s">
        <v>301</v>
      </c>
      <c r="F103" s="13" t="s">
        <v>300</v>
      </c>
      <c r="G103" s="14" t="str">
        <f t="shared" si="1"/>
        <v>01455</v>
      </c>
      <c r="H103" s="14" t="s">
        <v>3968</v>
      </c>
      <c r="I103" s="14" t="s">
        <v>28</v>
      </c>
      <c r="J103" s="14" t="s">
        <v>4057</v>
      </c>
    </row>
    <row r="104" spans="4:10" ht="25" customHeight="1" x14ac:dyDescent="0.2">
      <c r="D104" s="13" t="s">
        <v>123</v>
      </c>
      <c r="E104" s="13" t="s">
        <v>303</v>
      </c>
      <c r="F104" s="13" t="s">
        <v>302</v>
      </c>
      <c r="G104" s="14" t="str">
        <f t="shared" si="1"/>
        <v>01456</v>
      </c>
      <c r="H104" s="14" t="s">
        <v>3968</v>
      </c>
      <c r="I104" s="14" t="s">
        <v>28</v>
      </c>
      <c r="J104" s="14" t="s">
        <v>4058</v>
      </c>
    </row>
    <row r="105" spans="4:10" ht="25" customHeight="1" x14ac:dyDescent="0.2">
      <c r="D105" s="13" t="s">
        <v>123</v>
      </c>
      <c r="E105" s="13" t="s">
        <v>305</v>
      </c>
      <c r="F105" s="13" t="s">
        <v>304</v>
      </c>
      <c r="G105" s="14" t="str">
        <f t="shared" si="1"/>
        <v>01457</v>
      </c>
      <c r="H105" s="14" t="s">
        <v>3968</v>
      </c>
      <c r="I105" s="14" t="s">
        <v>28</v>
      </c>
      <c r="J105" s="14" t="s">
        <v>4059</v>
      </c>
    </row>
    <row r="106" spans="4:10" ht="25" customHeight="1" x14ac:dyDescent="0.2">
      <c r="D106" s="13" t="s">
        <v>123</v>
      </c>
      <c r="E106" s="13" t="s">
        <v>307</v>
      </c>
      <c r="F106" s="13" t="s">
        <v>306</v>
      </c>
      <c r="G106" s="14" t="str">
        <f t="shared" si="1"/>
        <v>01458</v>
      </c>
      <c r="H106" s="14" t="s">
        <v>3968</v>
      </c>
      <c r="I106" s="14" t="s">
        <v>28</v>
      </c>
      <c r="J106" s="14" t="s">
        <v>4060</v>
      </c>
    </row>
    <row r="107" spans="4:10" ht="25" customHeight="1" x14ac:dyDescent="0.2">
      <c r="D107" s="13" t="s">
        <v>123</v>
      </c>
      <c r="E107" s="13" t="s">
        <v>309</v>
      </c>
      <c r="F107" s="13" t="s">
        <v>308</v>
      </c>
      <c r="G107" s="14" t="str">
        <f t="shared" si="1"/>
        <v>01459</v>
      </c>
      <c r="H107" s="14" t="s">
        <v>3968</v>
      </c>
      <c r="I107" s="14" t="s">
        <v>28</v>
      </c>
      <c r="J107" s="14" t="s">
        <v>4061</v>
      </c>
    </row>
    <row r="108" spans="4:10" ht="25" customHeight="1" x14ac:dyDescent="0.2">
      <c r="D108" s="13" t="s">
        <v>123</v>
      </c>
      <c r="E108" s="13" t="s">
        <v>311</v>
      </c>
      <c r="F108" s="13" t="s">
        <v>310</v>
      </c>
      <c r="G108" s="14" t="str">
        <f t="shared" si="1"/>
        <v>01460</v>
      </c>
      <c r="H108" s="14" t="s">
        <v>3968</v>
      </c>
      <c r="I108" s="14" t="s">
        <v>28</v>
      </c>
      <c r="J108" s="14" t="s">
        <v>4062</v>
      </c>
    </row>
    <row r="109" spans="4:10" ht="25" customHeight="1" x14ac:dyDescent="0.2">
      <c r="D109" s="13" t="s">
        <v>123</v>
      </c>
      <c r="E109" s="13" t="s">
        <v>313</v>
      </c>
      <c r="F109" s="13" t="s">
        <v>312</v>
      </c>
      <c r="G109" s="14" t="str">
        <f t="shared" si="1"/>
        <v>01461</v>
      </c>
      <c r="H109" s="14" t="s">
        <v>3968</v>
      </c>
      <c r="I109" s="14" t="s">
        <v>28</v>
      </c>
      <c r="J109" s="14" t="s">
        <v>4063</v>
      </c>
    </row>
    <row r="110" spans="4:10" ht="25" customHeight="1" x14ac:dyDescent="0.2">
      <c r="D110" s="13" t="s">
        <v>123</v>
      </c>
      <c r="E110" s="13" t="s">
        <v>315</v>
      </c>
      <c r="F110" s="13" t="s">
        <v>314</v>
      </c>
      <c r="G110" s="14" t="str">
        <f t="shared" si="1"/>
        <v>01462</v>
      </c>
      <c r="H110" s="14" t="s">
        <v>3968</v>
      </c>
      <c r="I110" s="14" t="s">
        <v>28</v>
      </c>
      <c r="J110" s="14" t="s">
        <v>4064</v>
      </c>
    </row>
    <row r="111" spans="4:10" ht="25" customHeight="1" x14ac:dyDescent="0.2">
      <c r="D111" s="13" t="s">
        <v>123</v>
      </c>
      <c r="E111" s="13" t="s">
        <v>317</v>
      </c>
      <c r="F111" s="13" t="s">
        <v>316</v>
      </c>
      <c r="G111" s="14" t="str">
        <f t="shared" si="1"/>
        <v>01463</v>
      </c>
      <c r="H111" s="14" t="s">
        <v>3968</v>
      </c>
      <c r="I111" s="14" t="s">
        <v>28</v>
      </c>
      <c r="J111" s="14" t="s">
        <v>4065</v>
      </c>
    </row>
    <row r="112" spans="4:10" ht="25" customHeight="1" x14ac:dyDescent="0.2">
      <c r="D112" s="13" t="s">
        <v>123</v>
      </c>
      <c r="E112" s="13" t="s">
        <v>319</v>
      </c>
      <c r="F112" s="13" t="s">
        <v>318</v>
      </c>
      <c r="G112" s="14" t="str">
        <f t="shared" si="1"/>
        <v>01464</v>
      </c>
      <c r="H112" s="14" t="s">
        <v>3968</v>
      </c>
      <c r="I112" s="14" t="s">
        <v>28</v>
      </c>
      <c r="J112" s="14" t="s">
        <v>4066</v>
      </c>
    </row>
    <row r="113" spans="4:10" ht="25" customHeight="1" x14ac:dyDescent="0.2">
      <c r="D113" s="13" t="s">
        <v>123</v>
      </c>
      <c r="E113" s="13" t="s">
        <v>321</v>
      </c>
      <c r="F113" s="13" t="s">
        <v>320</v>
      </c>
      <c r="G113" s="14" t="str">
        <f t="shared" si="1"/>
        <v>01465</v>
      </c>
      <c r="H113" s="14" t="s">
        <v>3968</v>
      </c>
      <c r="I113" s="14" t="s">
        <v>28</v>
      </c>
      <c r="J113" s="14" t="s">
        <v>4067</v>
      </c>
    </row>
    <row r="114" spans="4:10" ht="25" customHeight="1" x14ac:dyDescent="0.2">
      <c r="D114" s="13" t="s">
        <v>123</v>
      </c>
      <c r="E114" s="13" t="s">
        <v>323</v>
      </c>
      <c r="F114" s="13" t="s">
        <v>322</v>
      </c>
      <c r="G114" s="14" t="str">
        <f t="shared" si="1"/>
        <v>01468</v>
      </c>
      <c r="H114" s="14" t="s">
        <v>3968</v>
      </c>
      <c r="I114" s="14" t="s">
        <v>28</v>
      </c>
      <c r="J114" s="14" t="s">
        <v>4068</v>
      </c>
    </row>
    <row r="115" spans="4:10" ht="25" customHeight="1" x14ac:dyDescent="0.2">
      <c r="D115" s="13" t="s">
        <v>123</v>
      </c>
      <c r="E115" s="13" t="s">
        <v>325</v>
      </c>
      <c r="F115" s="13" t="s">
        <v>324</v>
      </c>
      <c r="G115" s="14" t="str">
        <f t="shared" si="1"/>
        <v>01469</v>
      </c>
      <c r="H115" s="14" t="s">
        <v>3968</v>
      </c>
      <c r="I115" s="14" t="s">
        <v>28</v>
      </c>
      <c r="J115" s="14" t="s">
        <v>4069</v>
      </c>
    </row>
    <row r="116" spans="4:10" ht="25" customHeight="1" x14ac:dyDescent="0.2">
      <c r="D116" s="13" t="s">
        <v>123</v>
      </c>
      <c r="E116" s="13" t="s">
        <v>327</v>
      </c>
      <c r="F116" s="13" t="s">
        <v>326</v>
      </c>
      <c r="G116" s="14" t="str">
        <f t="shared" si="1"/>
        <v>01470</v>
      </c>
      <c r="H116" s="14" t="s">
        <v>3968</v>
      </c>
      <c r="I116" s="14" t="s">
        <v>28</v>
      </c>
      <c r="J116" s="14" t="s">
        <v>4070</v>
      </c>
    </row>
    <row r="117" spans="4:10" ht="25" customHeight="1" x14ac:dyDescent="0.2">
      <c r="D117" s="13" t="s">
        <v>123</v>
      </c>
      <c r="E117" s="13" t="s">
        <v>329</v>
      </c>
      <c r="F117" s="13" t="s">
        <v>328</v>
      </c>
      <c r="G117" s="14" t="str">
        <f t="shared" si="1"/>
        <v>01471</v>
      </c>
      <c r="H117" s="14" t="s">
        <v>3968</v>
      </c>
      <c r="I117" s="14" t="s">
        <v>28</v>
      </c>
      <c r="J117" s="14" t="s">
        <v>4071</v>
      </c>
    </row>
    <row r="118" spans="4:10" ht="25" customHeight="1" x14ac:dyDescent="0.2">
      <c r="D118" s="13" t="s">
        <v>123</v>
      </c>
      <c r="E118" s="13" t="s">
        <v>331</v>
      </c>
      <c r="F118" s="13" t="s">
        <v>330</v>
      </c>
      <c r="G118" s="14" t="str">
        <f t="shared" si="1"/>
        <v>01472</v>
      </c>
      <c r="H118" s="14" t="s">
        <v>3968</v>
      </c>
      <c r="I118" s="14" t="s">
        <v>28</v>
      </c>
      <c r="J118" s="14" t="s">
        <v>4072</v>
      </c>
    </row>
    <row r="119" spans="4:10" ht="25" customHeight="1" x14ac:dyDescent="0.2">
      <c r="D119" s="13" t="s">
        <v>123</v>
      </c>
      <c r="E119" s="13" t="s">
        <v>333</v>
      </c>
      <c r="F119" s="13" t="s">
        <v>332</v>
      </c>
      <c r="G119" s="14" t="str">
        <f t="shared" si="1"/>
        <v>01481</v>
      </c>
      <c r="H119" s="14" t="s">
        <v>3968</v>
      </c>
      <c r="I119" s="14" t="s">
        <v>28</v>
      </c>
      <c r="J119" s="14" t="s">
        <v>4073</v>
      </c>
    </row>
    <row r="120" spans="4:10" ht="25" customHeight="1" x14ac:dyDescent="0.2">
      <c r="D120" s="13" t="s">
        <v>123</v>
      </c>
      <c r="E120" s="13" t="s">
        <v>335</v>
      </c>
      <c r="F120" s="13" t="s">
        <v>334</v>
      </c>
      <c r="G120" s="14" t="str">
        <f t="shared" si="1"/>
        <v>01482</v>
      </c>
      <c r="H120" s="14" t="s">
        <v>3968</v>
      </c>
      <c r="I120" s="14" t="s">
        <v>28</v>
      </c>
      <c r="J120" s="14" t="s">
        <v>4074</v>
      </c>
    </row>
    <row r="121" spans="4:10" ht="25" customHeight="1" x14ac:dyDescent="0.2">
      <c r="D121" s="13" t="s">
        <v>123</v>
      </c>
      <c r="E121" s="13" t="s">
        <v>337</v>
      </c>
      <c r="F121" s="13" t="s">
        <v>336</v>
      </c>
      <c r="G121" s="14" t="str">
        <f t="shared" si="1"/>
        <v>01483</v>
      </c>
      <c r="H121" s="14" t="s">
        <v>3968</v>
      </c>
      <c r="I121" s="14" t="s">
        <v>28</v>
      </c>
      <c r="J121" s="14" t="s">
        <v>4075</v>
      </c>
    </row>
    <row r="122" spans="4:10" ht="25" customHeight="1" x14ac:dyDescent="0.2">
      <c r="D122" s="13" t="s">
        <v>123</v>
      </c>
      <c r="E122" s="13" t="s">
        <v>339</v>
      </c>
      <c r="F122" s="13" t="s">
        <v>338</v>
      </c>
      <c r="G122" s="14" t="str">
        <f t="shared" si="1"/>
        <v>01484</v>
      </c>
      <c r="H122" s="14" t="s">
        <v>3968</v>
      </c>
      <c r="I122" s="14" t="s">
        <v>28</v>
      </c>
      <c r="J122" s="14" t="s">
        <v>4076</v>
      </c>
    </row>
    <row r="123" spans="4:10" ht="25" customHeight="1" x14ac:dyDescent="0.2">
      <c r="D123" s="13" t="s">
        <v>123</v>
      </c>
      <c r="E123" s="13" t="s">
        <v>341</v>
      </c>
      <c r="F123" s="13" t="s">
        <v>340</v>
      </c>
      <c r="G123" s="14" t="str">
        <f t="shared" si="1"/>
        <v>01485</v>
      </c>
      <c r="H123" s="14" t="s">
        <v>3968</v>
      </c>
      <c r="I123" s="14" t="s">
        <v>28</v>
      </c>
      <c r="J123" s="14" t="s">
        <v>4077</v>
      </c>
    </row>
    <row r="124" spans="4:10" ht="25" customHeight="1" x14ac:dyDescent="0.2">
      <c r="D124" s="13" t="s">
        <v>123</v>
      </c>
      <c r="E124" s="13" t="s">
        <v>343</v>
      </c>
      <c r="F124" s="13" t="s">
        <v>342</v>
      </c>
      <c r="G124" s="14" t="str">
        <f t="shared" si="1"/>
        <v>01486</v>
      </c>
      <c r="H124" s="14" t="s">
        <v>3968</v>
      </c>
      <c r="I124" s="14" t="s">
        <v>28</v>
      </c>
      <c r="J124" s="14" t="s">
        <v>4078</v>
      </c>
    </row>
    <row r="125" spans="4:10" ht="25" customHeight="1" x14ac:dyDescent="0.2">
      <c r="D125" s="13" t="s">
        <v>123</v>
      </c>
      <c r="E125" s="13" t="s">
        <v>345</v>
      </c>
      <c r="F125" s="13" t="s">
        <v>344</v>
      </c>
      <c r="G125" s="14" t="str">
        <f t="shared" si="1"/>
        <v>01487</v>
      </c>
      <c r="H125" s="14" t="s">
        <v>3968</v>
      </c>
      <c r="I125" s="14" t="s">
        <v>28</v>
      </c>
      <c r="J125" s="14" t="s">
        <v>4079</v>
      </c>
    </row>
    <row r="126" spans="4:10" ht="25" customHeight="1" x14ac:dyDescent="0.2">
      <c r="D126" s="13" t="s">
        <v>123</v>
      </c>
      <c r="E126" s="13" t="s">
        <v>347</v>
      </c>
      <c r="F126" s="13" t="s">
        <v>346</v>
      </c>
      <c r="G126" s="14" t="str">
        <f t="shared" si="1"/>
        <v>01511</v>
      </c>
      <c r="H126" s="14" t="s">
        <v>3968</v>
      </c>
      <c r="I126" s="14" t="s">
        <v>28</v>
      </c>
      <c r="J126" s="14" t="s">
        <v>4080</v>
      </c>
    </row>
    <row r="127" spans="4:10" ht="25" customHeight="1" x14ac:dyDescent="0.2">
      <c r="D127" s="13" t="s">
        <v>123</v>
      </c>
      <c r="E127" s="13" t="s">
        <v>349</v>
      </c>
      <c r="F127" s="13" t="s">
        <v>348</v>
      </c>
      <c r="G127" s="14" t="str">
        <f t="shared" si="1"/>
        <v>01512</v>
      </c>
      <c r="H127" s="14" t="s">
        <v>3968</v>
      </c>
      <c r="I127" s="14" t="s">
        <v>28</v>
      </c>
      <c r="J127" s="14" t="s">
        <v>4081</v>
      </c>
    </row>
    <row r="128" spans="4:10" ht="25" customHeight="1" x14ac:dyDescent="0.2">
      <c r="D128" s="13" t="s">
        <v>123</v>
      </c>
      <c r="E128" s="13" t="s">
        <v>351</v>
      </c>
      <c r="F128" s="13" t="s">
        <v>350</v>
      </c>
      <c r="G128" s="14" t="str">
        <f t="shared" si="1"/>
        <v>01513</v>
      </c>
      <c r="H128" s="14" t="s">
        <v>3968</v>
      </c>
      <c r="I128" s="14" t="s">
        <v>28</v>
      </c>
      <c r="J128" s="14" t="s">
        <v>4082</v>
      </c>
    </row>
    <row r="129" spans="4:10" ht="25" customHeight="1" x14ac:dyDescent="0.2">
      <c r="D129" s="13" t="s">
        <v>123</v>
      </c>
      <c r="E129" s="13" t="s">
        <v>353</v>
      </c>
      <c r="F129" s="13" t="s">
        <v>352</v>
      </c>
      <c r="G129" s="14" t="str">
        <f t="shared" si="1"/>
        <v>01514</v>
      </c>
      <c r="H129" s="14" t="s">
        <v>3968</v>
      </c>
      <c r="I129" s="14" t="s">
        <v>28</v>
      </c>
      <c r="J129" s="14" t="s">
        <v>4083</v>
      </c>
    </row>
    <row r="130" spans="4:10" ht="25" customHeight="1" x14ac:dyDescent="0.2">
      <c r="D130" s="13" t="s">
        <v>123</v>
      </c>
      <c r="E130" s="13" t="s">
        <v>355</v>
      </c>
      <c r="F130" s="13" t="s">
        <v>354</v>
      </c>
      <c r="G130" s="14" t="str">
        <f t="shared" si="1"/>
        <v>01516</v>
      </c>
      <c r="H130" s="14" t="s">
        <v>3968</v>
      </c>
      <c r="I130" s="14" t="s">
        <v>28</v>
      </c>
      <c r="J130" s="14" t="s">
        <v>4084</v>
      </c>
    </row>
    <row r="131" spans="4:10" ht="25" customHeight="1" x14ac:dyDescent="0.2">
      <c r="D131" s="13" t="s">
        <v>123</v>
      </c>
      <c r="E131" s="13" t="s">
        <v>357</v>
      </c>
      <c r="F131" s="13" t="s">
        <v>356</v>
      </c>
      <c r="G131" s="14" t="str">
        <f t="shared" si="1"/>
        <v>01517</v>
      </c>
      <c r="H131" s="14" t="s">
        <v>3968</v>
      </c>
      <c r="I131" s="14" t="s">
        <v>28</v>
      </c>
      <c r="J131" s="14" t="s">
        <v>4085</v>
      </c>
    </row>
    <row r="132" spans="4:10" ht="25" customHeight="1" x14ac:dyDescent="0.2">
      <c r="D132" s="13" t="s">
        <v>123</v>
      </c>
      <c r="E132" s="13" t="s">
        <v>359</v>
      </c>
      <c r="F132" s="13" t="s">
        <v>358</v>
      </c>
      <c r="G132" s="14" t="str">
        <f t="shared" si="1"/>
        <v>01518</v>
      </c>
      <c r="H132" s="14" t="s">
        <v>3968</v>
      </c>
      <c r="I132" s="14" t="s">
        <v>28</v>
      </c>
      <c r="J132" s="14" t="s">
        <v>4086</v>
      </c>
    </row>
    <row r="133" spans="4:10" ht="25" customHeight="1" x14ac:dyDescent="0.2">
      <c r="D133" s="13" t="s">
        <v>123</v>
      </c>
      <c r="E133" s="13" t="s">
        <v>361</v>
      </c>
      <c r="F133" s="13" t="s">
        <v>360</v>
      </c>
      <c r="G133" s="14" t="str">
        <f t="shared" ref="G133:G196" si="2">LEFT(F133,5)</f>
        <v>01519</v>
      </c>
      <c r="H133" s="14" t="s">
        <v>3968</v>
      </c>
      <c r="I133" s="14" t="s">
        <v>28</v>
      </c>
      <c r="J133" s="14" t="s">
        <v>4087</v>
      </c>
    </row>
    <row r="134" spans="4:10" ht="25" customHeight="1" x14ac:dyDescent="0.2">
      <c r="D134" s="13" t="s">
        <v>123</v>
      </c>
      <c r="E134" s="13" t="s">
        <v>363</v>
      </c>
      <c r="F134" s="13" t="s">
        <v>362</v>
      </c>
      <c r="G134" s="14" t="str">
        <f t="shared" si="2"/>
        <v>01520</v>
      </c>
      <c r="H134" s="14" t="s">
        <v>3968</v>
      </c>
      <c r="I134" s="14" t="s">
        <v>28</v>
      </c>
      <c r="J134" s="14" t="s">
        <v>4088</v>
      </c>
    </row>
    <row r="135" spans="4:10" ht="25" customHeight="1" x14ac:dyDescent="0.2">
      <c r="D135" s="13" t="s">
        <v>123</v>
      </c>
      <c r="E135" s="13" t="s">
        <v>365</v>
      </c>
      <c r="F135" s="13" t="s">
        <v>364</v>
      </c>
      <c r="G135" s="14" t="str">
        <f t="shared" si="2"/>
        <v>01543</v>
      </c>
      <c r="H135" s="14" t="s">
        <v>3968</v>
      </c>
      <c r="I135" s="14" t="s">
        <v>28</v>
      </c>
      <c r="J135" s="14" t="s">
        <v>4089</v>
      </c>
    </row>
    <row r="136" spans="4:10" ht="25" customHeight="1" x14ac:dyDescent="0.2">
      <c r="D136" s="13" t="s">
        <v>123</v>
      </c>
      <c r="E136" s="13" t="s">
        <v>367</v>
      </c>
      <c r="F136" s="13" t="s">
        <v>366</v>
      </c>
      <c r="G136" s="14" t="str">
        <f t="shared" si="2"/>
        <v>01544</v>
      </c>
      <c r="H136" s="14" t="s">
        <v>3968</v>
      </c>
      <c r="I136" s="14" t="s">
        <v>28</v>
      </c>
      <c r="J136" s="14" t="s">
        <v>4090</v>
      </c>
    </row>
    <row r="137" spans="4:10" ht="25" customHeight="1" x14ac:dyDescent="0.2">
      <c r="D137" s="13" t="s">
        <v>123</v>
      </c>
      <c r="E137" s="13" t="s">
        <v>369</v>
      </c>
      <c r="F137" s="13" t="s">
        <v>368</v>
      </c>
      <c r="G137" s="14" t="str">
        <f t="shared" si="2"/>
        <v>01545</v>
      </c>
      <c r="H137" s="14" t="s">
        <v>3968</v>
      </c>
      <c r="I137" s="14" t="s">
        <v>28</v>
      </c>
      <c r="J137" s="14" t="s">
        <v>4091</v>
      </c>
    </row>
    <row r="138" spans="4:10" ht="25" customHeight="1" x14ac:dyDescent="0.2">
      <c r="D138" s="13" t="s">
        <v>123</v>
      </c>
      <c r="E138" s="13" t="s">
        <v>371</v>
      </c>
      <c r="F138" s="13" t="s">
        <v>370</v>
      </c>
      <c r="G138" s="14" t="str">
        <f t="shared" si="2"/>
        <v>01546</v>
      </c>
      <c r="H138" s="14" t="s">
        <v>3968</v>
      </c>
      <c r="I138" s="14" t="s">
        <v>28</v>
      </c>
      <c r="J138" s="14" t="s">
        <v>4092</v>
      </c>
    </row>
    <row r="139" spans="4:10" ht="25" customHeight="1" x14ac:dyDescent="0.2">
      <c r="D139" s="13" t="s">
        <v>123</v>
      </c>
      <c r="E139" s="13" t="s">
        <v>373</v>
      </c>
      <c r="F139" s="13" t="s">
        <v>372</v>
      </c>
      <c r="G139" s="14" t="str">
        <f t="shared" si="2"/>
        <v>01547</v>
      </c>
      <c r="H139" s="14" t="s">
        <v>3968</v>
      </c>
      <c r="I139" s="14" t="s">
        <v>28</v>
      </c>
      <c r="J139" s="14" t="s">
        <v>4093</v>
      </c>
    </row>
    <row r="140" spans="4:10" ht="25" customHeight="1" x14ac:dyDescent="0.2">
      <c r="D140" s="13" t="s">
        <v>123</v>
      </c>
      <c r="E140" s="13" t="s">
        <v>375</v>
      </c>
      <c r="F140" s="13" t="s">
        <v>374</v>
      </c>
      <c r="G140" s="14" t="str">
        <f t="shared" si="2"/>
        <v>01549</v>
      </c>
      <c r="H140" s="14" t="s">
        <v>3968</v>
      </c>
      <c r="I140" s="14" t="s">
        <v>28</v>
      </c>
      <c r="J140" s="14" t="s">
        <v>4094</v>
      </c>
    </row>
    <row r="141" spans="4:10" ht="25" customHeight="1" x14ac:dyDescent="0.2">
      <c r="D141" s="13" t="s">
        <v>123</v>
      </c>
      <c r="E141" s="13" t="s">
        <v>377</v>
      </c>
      <c r="F141" s="13" t="s">
        <v>376</v>
      </c>
      <c r="G141" s="14" t="str">
        <f t="shared" si="2"/>
        <v>01550</v>
      </c>
      <c r="H141" s="14" t="s">
        <v>3968</v>
      </c>
      <c r="I141" s="14" t="s">
        <v>28</v>
      </c>
      <c r="J141" s="14" t="s">
        <v>4095</v>
      </c>
    </row>
    <row r="142" spans="4:10" ht="25" customHeight="1" x14ac:dyDescent="0.2">
      <c r="D142" s="13" t="s">
        <v>123</v>
      </c>
      <c r="E142" s="13" t="s">
        <v>379</v>
      </c>
      <c r="F142" s="13" t="s">
        <v>378</v>
      </c>
      <c r="G142" s="14" t="str">
        <f t="shared" si="2"/>
        <v>01552</v>
      </c>
      <c r="H142" s="14" t="s">
        <v>3968</v>
      </c>
      <c r="I142" s="14" t="s">
        <v>28</v>
      </c>
      <c r="J142" s="14" t="s">
        <v>4096</v>
      </c>
    </row>
    <row r="143" spans="4:10" ht="25" customHeight="1" x14ac:dyDescent="0.2">
      <c r="D143" s="13" t="s">
        <v>123</v>
      </c>
      <c r="E143" s="13" t="s">
        <v>381</v>
      </c>
      <c r="F143" s="13" t="s">
        <v>380</v>
      </c>
      <c r="G143" s="14" t="str">
        <f t="shared" si="2"/>
        <v>01555</v>
      </c>
      <c r="H143" s="14" t="s">
        <v>3968</v>
      </c>
      <c r="I143" s="14" t="s">
        <v>28</v>
      </c>
      <c r="J143" s="14" t="s">
        <v>4097</v>
      </c>
    </row>
    <row r="144" spans="4:10" ht="25" customHeight="1" x14ac:dyDescent="0.2">
      <c r="D144" s="13" t="s">
        <v>123</v>
      </c>
      <c r="E144" s="13" t="s">
        <v>383</v>
      </c>
      <c r="F144" s="13" t="s">
        <v>382</v>
      </c>
      <c r="G144" s="14" t="str">
        <f t="shared" si="2"/>
        <v>01559</v>
      </c>
      <c r="H144" s="14" t="s">
        <v>3968</v>
      </c>
      <c r="I144" s="14" t="s">
        <v>28</v>
      </c>
      <c r="J144" s="14" t="s">
        <v>4098</v>
      </c>
    </row>
    <row r="145" spans="4:10" ht="25" customHeight="1" x14ac:dyDescent="0.2">
      <c r="D145" s="13" t="s">
        <v>123</v>
      </c>
      <c r="E145" s="13" t="s">
        <v>385</v>
      </c>
      <c r="F145" s="13" t="s">
        <v>384</v>
      </c>
      <c r="G145" s="14" t="str">
        <f t="shared" si="2"/>
        <v>01560</v>
      </c>
      <c r="H145" s="14" t="s">
        <v>3968</v>
      </c>
      <c r="I145" s="14" t="s">
        <v>28</v>
      </c>
      <c r="J145" s="14" t="s">
        <v>4099</v>
      </c>
    </row>
    <row r="146" spans="4:10" ht="25" customHeight="1" x14ac:dyDescent="0.2">
      <c r="D146" s="13" t="s">
        <v>123</v>
      </c>
      <c r="E146" s="13" t="s">
        <v>387</v>
      </c>
      <c r="F146" s="13" t="s">
        <v>386</v>
      </c>
      <c r="G146" s="14" t="str">
        <f t="shared" si="2"/>
        <v>01561</v>
      </c>
      <c r="H146" s="14" t="s">
        <v>3968</v>
      </c>
      <c r="I146" s="14" t="s">
        <v>28</v>
      </c>
      <c r="J146" s="14" t="s">
        <v>4100</v>
      </c>
    </row>
    <row r="147" spans="4:10" ht="25" customHeight="1" x14ac:dyDescent="0.2">
      <c r="D147" s="13" t="s">
        <v>123</v>
      </c>
      <c r="E147" s="13" t="s">
        <v>389</v>
      </c>
      <c r="F147" s="13" t="s">
        <v>388</v>
      </c>
      <c r="G147" s="14" t="str">
        <f t="shared" si="2"/>
        <v>01562</v>
      </c>
      <c r="H147" s="14" t="s">
        <v>3968</v>
      </c>
      <c r="I147" s="14" t="s">
        <v>28</v>
      </c>
      <c r="J147" s="14" t="s">
        <v>4101</v>
      </c>
    </row>
    <row r="148" spans="4:10" ht="25" customHeight="1" x14ac:dyDescent="0.2">
      <c r="D148" s="13" t="s">
        <v>123</v>
      </c>
      <c r="E148" s="13" t="s">
        <v>391</v>
      </c>
      <c r="F148" s="13" t="s">
        <v>390</v>
      </c>
      <c r="G148" s="14" t="str">
        <f t="shared" si="2"/>
        <v>01563</v>
      </c>
      <c r="H148" s="14" t="s">
        <v>3968</v>
      </c>
      <c r="I148" s="14" t="s">
        <v>28</v>
      </c>
      <c r="J148" s="14" t="s">
        <v>4102</v>
      </c>
    </row>
    <row r="149" spans="4:10" ht="25" customHeight="1" x14ac:dyDescent="0.2">
      <c r="D149" s="13" t="s">
        <v>123</v>
      </c>
      <c r="E149" s="13" t="s">
        <v>393</v>
      </c>
      <c r="F149" s="13" t="s">
        <v>392</v>
      </c>
      <c r="G149" s="14" t="str">
        <f t="shared" si="2"/>
        <v>01564</v>
      </c>
      <c r="H149" s="14" t="s">
        <v>3968</v>
      </c>
      <c r="I149" s="14" t="s">
        <v>28</v>
      </c>
      <c r="J149" s="14" t="s">
        <v>4103</v>
      </c>
    </row>
    <row r="150" spans="4:10" ht="25" customHeight="1" x14ac:dyDescent="0.2">
      <c r="D150" s="13" t="s">
        <v>123</v>
      </c>
      <c r="E150" s="13" t="s">
        <v>395</v>
      </c>
      <c r="F150" s="13" t="s">
        <v>394</v>
      </c>
      <c r="G150" s="14" t="str">
        <f t="shared" si="2"/>
        <v>01571</v>
      </c>
      <c r="H150" s="14" t="s">
        <v>3968</v>
      </c>
      <c r="I150" s="14" t="s">
        <v>28</v>
      </c>
      <c r="J150" s="14" t="s">
        <v>4104</v>
      </c>
    </row>
    <row r="151" spans="4:10" ht="25" customHeight="1" x14ac:dyDescent="0.2">
      <c r="D151" s="13" t="s">
        <v>123</v>
      </c>
      <c r="E151" s="13" t="s">
        <v>397</v>
      </c>
      <c r="F151" s="13" t="s">
        <v>396</v>
      </c>
      <c r="G151" s="14" t="str">
        <f t="shared" si="2"/>
        <v>01575</v>
      </c>
      <c r="H151" s="14" t="s">
        <v>3968</v>
      </c>
      <c r="I151" s="14" t="s">
        <v>28</v>
      </c>
      <c r="J151" s="14" t="s">
        <v>4105</v>
      </c>
    </row>
    <row r="152" spans="4:10" ht="25" customHeight="1" x14ac:dyDescent="0.2">
      <c r="D152" s="13" t="s">
        <v>123</v>
      </c>
      <c r="E152" s="13" t="s">
        <v>399</v>
      </c>
      <c r="F152" s="13" t="s">
        <v>398</v>
      </c>
      <c r="G152" s="14" t="str">
        <f t="shared" si="2"/>
        <v>01578</v>
      </c>
      <c r="H152" s="14" t="s">
        <v>3968</v>
      </c>
      <c r="I152" s="14" t="s">
        <v>28</v>
      </c>
      <c r="J152" s="14" t="s">
        <v>4106</v>
      </c>
    </row>
    <row r="153" spans="4:10" ht="25" customHeight="1" x14ac:dyDescent="0.2">
      <c r="D153" s="13" t="s">
        <v>123</v>
      </c>
      <c r="E153" s="13" t="s">
        <v>401</v>
      </c>
      <c r="F153" s="13" t="s">
        <v>400</v>
      </c>
      <c r="G153" s="14" t="str">
        <f t="shared" si="2"/>
        <v>01581</v>
      </c>
      <c r="H153" s="14" t="s">
        <v>3968</v>
      </c>
      <c r="I153" s="14" t="s">
        <v>28</v>
      </c>
      <c r="J153" s="14" t="s">
        <v>4107</v>
      </c>
    </row>
    <row r="154" spans="4:10" ht="25" customHeight="1" x14ac:dyDescent="0.2">
      <c r="D154" s="13" t="s">
        <v>123</v>
      </c>
      <c r="E154" s="13" t="s">
        <v>403</v>
      </c>
      <c r="F154" s="13" t="s">
        <v>402</v>
      </c>
      <c r="G154" s="14" t="str">
        <f t="shared" si="2"/>
        <v>01584</v>
      </c>
      <c r="H154" s="14" t="s">
        <v>3968</v>
      </c>
      <c r="I154" s="14" t="s">
        <v>28</v>
      </c>
      <c r="J154" s="14" t="s">
        <v>4108</v>
      </c>
    </row>
    <row r="155" spans="4:10" ht="25" customHeight="1" x14ac:dyDescent="0.2">
      <c r="D155" s="13" t="s">
        <v>123</v>
      </c>
      <c r="E155" s="13" t="s">
        <v>405</v>
      </c>
      <c r="F155" s="13" t="s">
        <v>404</v>
      </c>
      <c r="G155" s="14" t="str">
        <f t="shared" si="2"/>
        <v>01585</v>
      </c>
      <c r="H155" s="14" t="s">
        <v>3968</v>
      </c>
      <c r="I155" s="14" t="s">
        <v>28</v>
      </c>
      <c r="J155" s="14" t="s">
        <v>4109</v>
      </c>
    </row>
    <row r="156" spans="4:10" ht="25" customHeight="1" x14ac:dyDescent="0.2">
      <c r="D156" s="13" t="s">
        <v>123</v>
      </c>
      <c r="E156" s="13" t="s">
        <v>407</v>
      </c>
      <c r="F156" s="13" t="s">
        <v>406</v>
      </c>
      <c r="G156" s="14" t="str">
        <f t="shared" si="2"/>
        <v>01586</v>
      </c>
      <c r="H156" s="14" t="s">
        <v>3968</v>
      </c>
      <c r="I156" s="14" t="s">
        <v>28</v>
      </c>
      <c r="J156" s="14" t="s">
        <v>4110</v>
      </c>
    </row>
    <row r="157" spans="4:10" ht="25" customHeight="1" x14ac:dyDescent="0.2">
      <c r="D157" s="13" t="s">
        <v>123</v>
      </c>
      <c r="E157" s="13" t="s">
        <v>409</v>
      </c>
      <c r="F157" s="13" t="s">
        <v>408</v>
      </c>
      <c r="G157" s="14" t="str">
        <f t="shared" si="2"/>
        <v>01601</v>
      </c>
      <c r="H157" s="14" t="s">
        <v>3968</v>
      </c>
      <c r="I157" s="14" t="s">
        <v>28</v>
      </c>
      <c r="J157" s="14" t="s">
        <v>4111</v>
      </c>
    </row>
    <row r="158" spans="4:10" ht="25" customHeight="1" x14ac:dyDescent="0.2">
      <c r="D158" s="13" t="s">
        <v>123</v>
      </c>
      <c r="E158" s="13" t="s">
        <v>411</v>
      </c>
      <c r="F158" s="13" t="s">
        <v>410</v>
      </c>
      <c r="G158" s="14" t="str">
        <f t="shared" si="2"/>
        <v>01602</v>
      </c>
      <c r="H158" s="14" t="s">
        <v>3968</v>
      </c>
      <c r="I158" s="14" t="s">
        <v>28</v>
      </c>
      <c r="J158" s="14" t="s">
        <v>4112</v>
      </c>
    </row>
    <row r="159" spans="4:10" ht="25" customHeight="1" x14ac:dyDescent="0.2">
      <c r="D159" s="13" t="s">
        <v>123</v>
      </c>
      <c r="E159" s="13" t="s">
        <v>413</v>
      </c>
      <c r="F159" s="13" t="s">
        <v>412</v>
      </c>
      <c r="G159" s="14" t="str">
        <f t="shared" si="2"/>
        <v>01604</v>
      </c>
      <c r="H159" s="14" t="s">
        <v>3968</v>
      </c>
      <c r="I159" s="14" t="s">
        <v>28</v>
      </c>
      <c r="J159" s="14" t="s">
        <v>4113</v>
      </c>
    </row>
    <row r="160" spans="4:10" ht="25" customHeight="1" x14ac:dyDescent="0.2">
      <c r="D160" s="13" t="s">
        <v>123</v>
      </c>
      <c r="E160" s="13" t="s">
        <v>415</v>
      </c>
      <c r="F160" s="13" t="s">
        <v>414</v>
      </c>
      <c r="G160" s="14" t="str">
        <f t="shared" si="2"/>
        <v>01607</v>
      </c>
      <c r="H160" s="14" t="s">
        <v>3968</v>
      </c>
      <c r="I160" s="14" t="s">
        <v>28</v>
      </c>
      <c r="J160" s="14" t="s">
        <v>4114</v>
      </c>
    </row>
    <row r="161" spans="4:10" ht="25" customHeight="1" x14ac:dyDescent="0.2">
      <c r="D161" s="13" t="s">
        <v>123</v>
      </c>
      <c r="E161" s="13" t="s">
        <v>417</v>
      </c>
      <c r="F161" s="13" t="s">
        <v>416</v>
      </c>
      <c r="G161" s="14" t="str">
        <f t="shared" si="2"/>
        <v>01608</v>
      </c>
      <c r="H161" s="14" t="s">
        <v>3968</v>
      </c>
      <c r="I161" s="14" t="s">
        <v>28</v>
      </c>
      <c r="J161" s="14" t="s">
        <v>4115</v>
      </c>
    </row>
    <row r="162" spans="4:10" ht="25" customHeight="1" x14ac:dyDescent="0.2">
      <c r="D162" s="13" t="s">
        <v>123</v>
      </c>
      <c r="E162" s="13" t="s">
        <v>419</v>
      </c>
      <c r="F162" s="13" t="s">
        <v>418</v>
      </c>
      <c r="G162" s="14" t="str">
        <f t="shared" si="2"/>
        <v>01609</v>
      </c>
      <c r="H162" s="14" t="s">
        <v>3968</v>
      </c>
      <c r="I162" s="14" t="s">
        <v>28</v>
      </c>
      <c r="J162" s="14" t="s">
        <v>4116</v>
      </c>
    </row>
    <row r="163" spans="4:10" ht="25" customHeight="1" x14ac:dyDescent="0.2">
      <c r="D163" s="13" t="s">
        <v>123</v>
      </c>
      <c r="E163" s="13" t="s">
        <v>421</v>
      </c>
      <c r="F163" s="13" t="s">
        <v>420</v>
      </c>
      <c r="G163" s="14" t="str">
        <f t="shared" si="2"/>
        <v>01610</v>
      </c>
      <c r="H163" s="14" t="s">
        <v>3968</v>
      </c>
      <c r="I163" s="14" t="s">
        <v>28</v>
      </c>
      <c r="J163" s="14" t="s">
        <v>4117</v>
      </c>
    </row>
    <row r="164" spans="4:10" ht="25" customHeight="1" x14ac:dyDescent="0.2">
      <c r="D164" s="13" t="s">
        <v>123</v>
      </c>
      <c r="E164" s="13" t="s">
        <v>423</v>
      </c>
      <c r="F164" s="13" t="s">
        <v>422</v>
      </c>
      <c r="G164" s="14" t="str">
        <f t="shared" si="2"/>
        <v>01631</v>
      </c>
      <c r="H164" s="14" t="s">
        <v>3968</v>
      </c>
      <c r="I164" s="14" t="s">
        <v>28</v>
      </c>
      <c r="J164" s="14" t="s">
        <v>4118</v>
      </c>
    </row>
    <row r="165" spans="4:10" ht="25" customHeight="1" x14ac:dyDescent="0.2">
      <c r="D165" s="13" t="s">
        <v>123</v>
      </c>
      <c r="E165" s="13" t="s">
        <v>425</v>
      </c>
      <c r="F165" s="13" t="s">
        <v>424</v>
      </c>
      <c r="G165" s="14" t="str">
        <f t="shared" si="2"/>
        <v>01632</v>
      </c>
      <c r="H165" s="14" t="s">
        <v>3968</v>
      </c>
      <c r="I165" s="14" t="s">
        <v>28</v>
      </c>
      <c r="J165" s="14" t="s">
        <v>4119</v>
      </c>
    </row>
    <row r="166" spans="4:10" ht="25" customHeight="1" x14ac:dyDescent="0.2">
      <c r="D166" s="13" t="s">
        <v>123</v>
      </c>
      <c r="E166" s="13" t="s">
        <v>427</v>
      </c>
      <c r="F166" s="13" t="s">
        <v>426</v>
      </c>
      <c r="G166" s="14" t="str">
        <f t="shared" si="2"/>
        <v>01633</v>
      </c>
      <c r="H166" s="14" t="s">
        <v>3968</v>
      </c>
      <c r="I166" s="14" t="s">
        <v>28</v>
      </c>
      <c r="J166" s="14" t="s">
        <v>4120</v>
      </c>
    </row>
    <row r="167" spans="4:10" ht="25" customHeight="1" x14ac:dyDescent="0.2">
      <c r="D167" s="13" t="s">
        <v>123</v>
      </c>
      <c r="E167" s="13" t="s">
        <v>429</v>
      </c>
      <c r="F167" s="13" t="s">
        <v>428</v>
      </c>
      <c r="G167" s="14" t="str">
        <f t="shared" si="2"/>
        <v>01634</v>
      </c>
      <c r="H167" s="14" t="s">
        <v>3968</v>
      </c>
      <c r="I167" s="14" t="s">
        <v>28</v>
      </c>
      <c r="J167" s="14" t="s">
        <v>4121</v>
      </c>
    </row>
    <row r="168" spans="4:10" ht="25" customHeight="1" x14ac:dyDescent="0.2">
      <c r="D168" s="13" t="s">
        <v>123</v>
      </c>
      <c r="E168" s="13" t="s">
        <v>431</v>
      </c>
      <c r="F168" s="13" t="s">
        <v>430</v>
      </c>
      <c r="G168" s="14" t="str">
        <f t="shared" si="2"/>
        <v>01635</v>
      </c>
      <c r="H168" s="14" t="s">
        <v>3968</v>
      </c>
      <c r="I168" s="14" t="s">
        <v>28</v>
      </c>
      <c r="J168" s="14" t="s">
        <v>4122</v>
      </c>
    </row>
    <row r="169" spans="4:10" ht="25" customHeight="1" x14ac:dyDescent="0.2">
      <c r="D169" s="13" t="s">
        <v>123</v>
      </c>
      <c r="E169" s="13" t="s">
        <v>433</v>
      </c>
      <c r="F169" s="13" t="s">
        <v>432</v>
      </c>
      <c r="G169" s="14" t="str">
        <f t="shared" si="2"/>
        <v>01636</v>
      </c>
      <c r="H169" s="14" t="s">
        <v>3968</v>
      </c>
      <c r="I169" s="14" t="s">
        <v>28</v>
      </c>
      <c r="J169" s="14" t="s">
        <v>4123</v>
      </c>
    </row>
    <row r="170" spans="4:10" ht="25" customHeight="1" x14ac:dyDescent="0.2">
      <c r="D170" s="13" t="s">
        <v>123</v>
      </c>
      <c r="E170" s="13" t="s">
        <v>435</v>
      </c>
      <c r="F170" s="13" t="s">
        <v>434</v>
      </c>
      <c r="G170" s="14" t="str">
        <f t="shared" si="2"/>
        <v>01637</v>
      </c>
      <c r="H170" s="14" t="s">
        <v>3968</v>
      </c>
      <c r="I170" s="14" t="s">
        <v>28</v>
      </c>
      <c r="J170" s="14" t="s">
        <v>4124</v>
      </c>
    </row>
    <row r="171" spans="4:10" ht="25" customHeight="1" x14ac:dyDescent="0.2">
      <c r="D171" s="13" t="s">
        <v>123</v>
      </c>
      <c r="E171" s="13" t="s">
        <v>437</v>
      </c>
      <c r="F171" s="13" t="s">
        <v>436</v>
      </c>
      <c r="G171" s="14" t="str">
        <f t="shared" si="2"/>
        <v>01638</v>
      </c>
      <c r="H171" s="14" t="s">
        <v>3968</v>
      </c>
      <c r="I171" s="14" t="s">
        <v>28</v>
      </c>
      <c r="J171" s="14" t="s">
        <v>4125</v>
      </c>
    </row>
    <row r="172" spans="4:10" ht="25" customHeight="1" x14ac:dyDescent="0.2">
      <c r="D172" s="13" t="s">
        <v>123</v>
      </c>
      <c r="E172" s="13" t="s">
        <v>439</v>
      </c>
      <c r="F172" s="13" t="s">
        <v>438</v>
      </c>
      <c r="G172" s="14" t="str">
        <f t="shared" si="2"/>
        <v>01639</v>
      </c>
      <c r="H172" s="14" t="s">
        <v>3968</v>
      </c>
      <c r="I172" s="14" t="s">
        <v>28</v>
      </c>
      <c r="J172" s="14" t="s">
        <v>4126</v>
      </c>
    </row>
    <row r="173" spans="4:10" ht="25" customHeight="1" x14ac:dyDescent="0.2">
      <c r="D173" s="13" t="s">
        <v>123</v>
      </c>
      <c r="E173" s="13" t="s">
        <v>441</v>
      </c>
      <c r="F173" s="13" t="s">
        <v>440</v>
      </c>
      <c r="G173" s="14" t="str">
        <f t="shared" si="2"/>
        <v>01641</v>
      </c>
      <c r="H173" s="14" t="s">
        <v>3968</v>
      </c>
      <c r="I173" s="14" t="s">
        <v>28</v>
      </c>
      <c r="J173" s="14" t="s">
        <v>4127</v>
      </c>
    </row>
    <row r="174" spans="4:10" ht="25" customHeight="1" x14ac:dyDescent="0.2">
      <c r="D174" s="13" t="s">
        <v>123</v>
      </c>
      <c r="E174" s="13" t="s">
        <v>443</v>
      </c>
      <c r="F174" s="13" t="s">
        <v>442</v>
      </c>
      <c r="G174" s="14" t="str">
        <f t="shared" si="2"/>
        <v>01642</v>
      </c>
      <c r="H174" s="14" t="s">
        <v>3968</v>
      </c>
      <c r="I174" s="14" t="s">
        <v>28</v>
      </c>
      <c r="J174" s="14" t="s">
        <v>4128</v>
      </c>
    </row>
    <row r="175" spans="4:10" ht="25" customHeight="1" x14ac:dyDescent="0.2">
      <c r="D175" s="13" t="s">
        <v>123</v>
      </c>
      <c r="E175" s="13" t="s">
        <v>445</v>
      </c>
      <c r="F175" s="13" t="s">
        <v>444</v>
      </c>
      <c r="G175" s="14" t="str">
        <f t="shared" si="2"/>
        <v>01643</v>
      </c>
      <c r="H175" s="14" t="s">
        <v>3968</v>
      </c>
      <c r="I175" s="14" t="s">
        <v>28</v>
      </c>
      <c r="J175" s="14" t="s">
        <v>4129</v>
      </c>
    </row>
    <row r="176" spans="4:10" ht="25" customHeight="1" x14ac:dyDescent="0.2">
      <c r="D176" s="13" t="s">
        <v>123</v>
      </c>
      <c r="E176" s="13" t="s">
        <v>447</v>
      </c>
      <c r="F176" s="13" t="s">
        <v>446</v>
      </c>
      <c r="G176" s="14" t="str">
        <f t="shared" si="2"/>
        <v>01644</v>
      </c>
      <c r="H176" s="14" t="s">
        <v>3968</v>
      </c>
      <c r="I176" s="14" t="s">
        <v>28</v>
      </c>
      <c r="J176" s="14" t="s">
        <v>4130</v>
      </c>
    </row>
    <row r="177" spans="4:10" ht="25" customHeight="1" x14ac:dyDescent="0.2">
      <c r="D177" s="13" t="s">
        <v>123</v>
      </c>
      <c r="E177" s="13" t="s">
        <v>449</v>
      </c>
      <c r="F177" s="13" t="s">
        <v>448</v>
      </c>
      <c r="G177" s="14" t="str">
        <f t="shared" si="2"/>
        <v>01645</v>
      </c>
      <c r="H177" s="14" t="s">
        <v>3968</v>
      </c>
      <c r="I177" s="14" t="s">
        <v>28</v>
      </c>
      <c r="J177" s="14" t="s">
        <v>4131</v>
      </c>
    </row>
    <row r="178" spans="4:10" ht="25" customHeight="1" x14ac:dyDescent="0.2">
      <c r="D178" s="13" t="s">
        <v>123</v>
      </c>
      <c r="E178" s="13" t="s">
        <v>451</v>
      </c>
      <c r="F178" s="13" t="s">
        <v>450</v>
      </c>
      <c r="G178" s="14" t="str">
        <f t="shared" si="2"/>
        <v>01646</v>
      </c>
      <c r="H178" s="14" t="s">
        <v>3968</v>
      </c>
      <c r="I178" s="14" t="s">
        <v>28</v>
      </c>
      <c r="J178" s="14" t="s">
        <v>4132</v>
      </c>
    </row>
    <row r="179" spans="4:10" ht="25" customHeight="1" x14ac:dyDescent="0.2">
      <c r="D179" s="13" t="s">
        <v>123</v>
      </c>
      <c r="E179" s="13" t="s">
        <v>453</v>
      </c>
      <c r="F179" s="13" t="s">
        <v>452</v>
      </c>
      <c r="G179" s="14" t="str">
        <f t="shared" si="2"/>
        <v>01647</v>
      </c>
      <c r="H179" s="14" t="s">
        <v>3968</v>
      </c>
      <c r="I179" s="14" t="s">
        <v>28</v>
      </c>
      <c r="J179" s="14" t="s">
        <v>4133</v>
      </c>
    </row>
    <row r="180" spans="4:10" ht="25" customHeight="1" x14ac:dyDescent="0.2">
      <c r="D180" s="13" t="s">
        <v>123</v>
      </c>
      <c r="E180" s="13" t="s">
        <v>455</v>
      </c>
      <c r="F180" s="13" t="s">
        <v>454</v>
      </c>
      <c r="G180" s="14" t="str">
        <f t="shared" si="2"/>
        <v>01648</v>
      </c>
      <c r="H180" s="14" t="s">
        <v>3968</v>
      </c>
      <c r="I180" s="14" t="s">
        <v>28</v>
      </c>
      <c r="J180" s="14" t="s">
        <v>4134</v>
      </c>
    </row>
    <row r="181" spans="4:10" ht="25" customHeight="1" x14ac:dyDescent="0.2">
      <c r="D181" s="13" t="s">
        <v>123</v>
      </c>
      <c r="E181" s="13" t="s">
        <v>457</v>
      </c>
      <c r="F181" s="13" t="s">
        <v>456</v>
      </c>
      <c r="G181" s="14" t="str">
        <f t="shared" si="2"/>
        <v>01649</v>
      </c>
      <c r="H181" s="14" t="s">
        <v>3968</v>
      </c>
      <c r="I181" s="14" t="s">
        <v>28</v>
      </c>
      <c r="J181" s="14" t="s">
        <v>4135</v>
      </c>
    </row>
    <row r="182" spans="4:10" ht="25" customHeight="1" x14ac:dyDescent="0.2">
      <c r="D182" s="13" t="s">
        <v>123</v>
      </c>
      <c r="E182" s="13" t="s">
        <v>459</v>
      </c>
      <c r="F182" s="13" t="s">
        <v>458</v>
      </c>
      <c r="G182" s="14" t="str">
        <f t="shared" si="2"/>
        <v>01661</v>
      </c>
      <c r="H182" s="14" t="s">
        <v>3968</v>
      </c>
      <c r="I182" s="14" t="s">
        <v>28</v>
      </c>
      <c r="J182" s="14" t="s">
        <v>3974</v>
      </c>
    </row>
    <row r="183" spans="4:10" ht="25" customHeight="1" x14ac:dyDescent="0.2">
      <c r="D183" s="13" t="s">
        <v>123</v>
      </c>
      <c r="E183" s="13" t="s">
        <v>461</v>
      </c>
      <c r="F183" s="13" t="s">
        <v>460</v>
      </c>
      <c r="G183" s="14" t="str">
        <f t="shared" si="2"/>
        <v>01662</v>
      </c>
      <c r="H183" s="14" t="s">
        <v>3968</v>
      </c>
      <c r="I183" s="14" t="s">
        <v>28</v>
      </c>
      <c r="J183" s="14" t="s">
        <v>4136</v>
      </c>
    </row>
    <row r="184" spans="4:10" ht="25" customHeight="1" x14ac:dyDescent="0.2">
      <c r="D184" s="13" t="s">
        <v>123</v>
      </c>
      <c r="E184" s="13" t="s">
        <v>463</v>
      </c>
      <c r="F184" s="13" t="s">
        <v>462</v>
      </c>
      <c r="G184" s="14" t="str">
        <f t="shared" si="2"/>
        <v>01663</v>
      </c>
      <c r="H184" s="14" t="s">
        <v>3968</v>
      </c>
      <c r="I184" s="14" t="s">
        <v>28</v>
      </c>
      <c r="J184" s="14" t="s">
        <v>4137</v>
      </c>
    </row>
    <row r="185" spans="4:10" ht="25" customHeight="1" x14ac:dyDescent="0.2">
      <c r="D185" s="13" t="s">
        <v>123</v>
      </c>
      <c r="E185" s="13" t="s">
        <v>465</v>
      </c>
      <c r="F185" s="13" t="s">
        <v>464</v>
      </c>
      <c r="G185" s="14" t="str">
        <f t="shared" si="2"/>
        <v>01664</v>
      </c>
      <c r="H185" s="14" t="s">
        <v>3968</v>
      </c>
      <c r="I185" s="14" t="s">
        <v>28</v>
      </c>
      <c r="J185" s="14" t="s">
        <v>4138</v>
      </c>
    </row>
    <row r="186" spans="4:10" ht="25" customHeight="1" x14ac:dyDescent="0.2">
      <c r="D186" s="13" t="s">
        <v>123</v>
      </c>
      <c r="E186" s="13" t="s">
        <v>467</v>
      </c>
      <c r="F186" s="13" t="s">
        <v>466</v>
      </c>
      <c r="G186" s="14" t="str">
        <f t="shared" si="2"/>
        <v>01665</v>
      </c>
      <c r="H186" s="14" t="s">
        <v>3968</v>
      </c>
      <c r="I186" s="14" t="s">
        <v>28</v>
      </c>
      <c r="J186" s="14" t="s">
        <v>4139</v>
      </c>
    </row>
    <row r="187" spans="4:10" ht="25" customHeight="1" x14ac:dyDescent="0.2">
      <c r="D187" s="13" t="s">
        <v>123</v>
      </c>
      <c r="E187" s="13" t="s">
        <v>469</v>
      </c>
      <c r="F187" s="13" t="s">
        <v>468</v>
      </c>
      <c r="G187" s="14" t="str">
        <f t="shared" si="2"/>
        <v>01667</v>
      </c>
      <c r="H187" s="14" t="s">
        <v>3968</v>
      </c>
      <c r="I187" s="14" t="s">
        <v>28</v>
      </c>
      <c r="J187" s="14" t="s">
        <v>4140</v>
      </c>
    </row>
    <row r="188" spans="4:10" ht="25" customHeight="1" x14ac:dyDescent="0.2">
      <c r="D188" s="13" t="s">
        <v>123</v>
      </c>
      <c r="E188" s="13" t="s">
        <v>471</v>
      </c>
      <c r="F188" s="13" t="s">
        <v>470</v>
      </c>
      <c r="G188" s="14" t="str">
        <f t="shared" si="2"/>
        <v>01668</v>
      </c>
      <c r="H188" s="14" t="s">
        <v>3968</v>
      </c>
      <c r="I188" s="14" t="s">
        <v>28</v>
      </c>
      <c r="J188" s="14" t="s">
        <v>4141</v>
      </c>
    </row>
    <row r="189" spans="4:10" ht="25" customHeight="1" x14ac:dyDescent="0.2">
      <c r="D189" s="13" t="s">
        <v>123</v>
      </c>
      <c r="E189" s="13" t="s">
        <v>473</v>
      </c>
      <c r="F189" s="13" t="s">
        <v>472</v>
      </c>
      <c r="G189" s="14" t="str">
        <f t="shared" si="2"/>
        <v>01691</v>
      </c>
      <c r="H189" s="14" t="s">
        <v>3968</v>
      </c>
      <c r="I189" s="14" t="s">
        <v>28</v>
      </c>
      <c r="J189" s="14" t="s">
        <v>4142</v>
      </c>
    </row>
    <row r="190" spans="4:10" ht="25" customHeight="1" x14ac:dyDescent="0.2">
      <c r="D190" s="13" t="s">
        <v>123</v>
      </c>
      <c r="E190" s="13" t="s">
        <v>475</v>
      </c>
      <c r="F190" s="13" t="s">
        <v>474</v>
      </c>
      <c r="G190" s="14" t="str">
        <f t="shared" si="2"/>
        <v>01692</v>
      </c>
      <c r="H190" s="14" t="s">
        <v>3968</v>
      </c>
      <c r="I190" s="14" t="s">
        <v>28</v>
      </c>
      <c r="J190" s="14" t="s">
        <v>4143</v>
      </c>
    </row>
    <row r="191" spans="4:10" ht="25" customHeight="1" x14ac:dyDescent="0.2">
      <c r="D191" s="13" t="s">
        <v>123</v>
      </c>
      <c r="E191" s="13" t="s">
        <v>477</v>
      </c>
      <c r="F191" s="13" t="s">
        <v>476</v>
      </c>
      <c r="G191" s="14" t="str">
        <f t="shared" si="2"/>
        <v>01693</v>
      </c>
      <c r="H191" s="14" t="s">
        <v>3968</v>
      </c>
      <c r="I191" s="14" t="s">
        <v>28</v>
      </c>
      <c r="J191" s="14" t="s">
        <v>4144</v>
      </c>
    </row>
    <row r="192" spans="4:10" ht="25" customHeight="1" x14ac:dyDescent="0.2">
      <c r="D192" s="13" t="s">
        <v>123</v>
      </c>
      <c r="E192" s="13" t="s">
        <v>479</v>
      </c>
      <c r="F192" s="13" t="s">
        <v>478</v>
      </c>
      <c r="G192" s="14" t="str">
        <f t="shared" si="2"/>
        <v>01694</v>
      </c>
      <c r="H192" s="14" t="s">
        <v>3968</v>
      </c>
      <c r="I192" s="14" t="s">
        <v>28</v>
      </c>
      <c r="J192" s="14" t="s">
        <v>4145</v>
      </c>
    </row>
    <row r="193" spans="4:10" ht="25" customHeight="1" x14ac:dyDescent="0.2">
      <c r="D193" s="13" t="s">
        <v>123</v>
      </c>
      <c r="E193" s="13" t="s">
        <v>481</v>
      </c>
      <c r="F193" s="13" t="s">
        <v>480</v>
      </c>
      <c r="G193" s="14" t="str">
        <f t="shared" si="2"/>
        <v>01695</v>
      </c>
      <c r="H193" s="14" t="s">
        <v>3968</v>
      </c>
      <c r="I193" s="14" t="s">
        <v>28</v>
      </c>
      <c r="J193" s="14" t="s">
        <v>4146</v>
      </c>
    </row>
    <row r="194" spans="4:10" ht="25" customHeight="1" x14ac:dyDescent="0.2">
      <c r="D194" s="13" t="s">
        <v>123</v>
      </c>
      <c r="E194" s="13" t="s">
        <v>483</v>
      </c>
      <c r="F194" s="13" t="s">
        <v>482</v>
      </c>
      <c r="G194" s="14" t="str">
        <f t="shared" si="2"/>
        <v>01696</v>
      </c>
      <c r="H194" s="14" t="s">
        <v>3968</v>
      </c>
      <c r="I194" s="14" t="s">
        <v>28</v>
      </c>
      <c r="J194" s="14" t="s">
        <v>4033</v>
      </c>
    </row>
    <row r="195" spans="4:10" ht="25" customHeight="1" x14ac:dyDescent="0.2">
      <c r="D195" s="13" t="s">
        <v>123</v>
      </c>
      <c r="E195" s="13" t="s">
        <v>485</v>
      </c>
      <c r="F195" s="13" t="s">
        <v>484</v>
      </c>
      <c r="G195" s="14" t="str">
        <f t="shared" si="2"/>
        <v>01697</v>
      </c>
      <c r="H195" s="14" t="s">
        <v>3968</v>
      </c>
      <c r="I195" s="14" t="s">
        <v>28</v>
      </c>
      <c r="J195" s="14" t="s">
        <v>4147</v>
      </c>
    </row>
    <row r="196" spans="4:10" ht="25" customHeight="1" x14ac:dyDescent="0.2">
      <c r="D196" s="13" t="s">
        <v>123</v>
      </c>
      <c r="E196" s="13" t="s">
        <v>487</v>
      </c>
      <c r="F196" s="13" t="s">
        <v>486</v>
      </c>
      <c r="G196" s="14" t="str">
        <f t="shared" si="2"/>
        <v>01698</v>
      </c>
      <c r="H196" s="14" t="s">
        <v>3968</v>
      </c>
      <c r="I196" s="14" t="s">
        <v>28</v>
      </c>
      <c r="J196" s="14" t="s">
        <v>4148</v>
      </c>
    </row>
    <row r="197" spans="4:10" ht="25" customHeight="1" x14ac:dyDescent="0.2">
      <c r="D197" s="13" t="s">
        <v>123</v>
      </c>
      <c r="E197" s="13" t="s">
        <v>489</v>
      </c>
      <c r="F197" s="13" t="s">
        <v>488</v>
      </c>
      <c r="G197" s="14" t="str">
        <f t="shared" ref="G197:G260" si="3">LEFT(F197,5)</f>
        <v>01699</v>
      </c>
      <c r="H197" s="14" t="s">
        <v>3968</v>
      </c>
      <c r="I197" s="14" t="s">
        <v>28</v>
      </c>
      <c r="J197" s="14" t="s">
        <v>4149</v>
      </c>
    </row>
    <row r="198" spans="4:10" ht="25" customHeight="1" x14ac:dyDescent="0.2">
      <c r="D198" s="13" t="s">
        <v>123</v>
      </c>
      <c r="E198" s="13" t="s">
        <v>491</v>
      </c>
      <c r="F198" s="13" t="s">
        <v>490</v>
      </c>
      <c r="G198" s="14" t="str">
        <f t="shared" si="3"/>
        <v>01700</v>
      </c>
      <c r="H198" s="14" t="s">
        <v>3968</v>
      </c>
      <c r="I198" s="14" t="s">
        <v>28</v>
      </c>
      <c r="J198" s="14" t="s">
        <v>4150</v>
      </c>
    </row>
    <row r="199" spans="4:10" ht="25" customHeight="1" x14ac:dyDescent="0.2">
      <c r="D199" s="13" t="s">
        <v>75</v>
      </c>
      <c r="E199" s="13" t="s">
        <v>493</v>
      </c>
      <c r="F199" s="13" t="s">
        <v>492</v>
      </c>
      <c r="G199" s="14" t="str">
        <f t="shared" si="3"/>
        <v>02201</v>
      </c>
      <c r="H199" s="14" t="s">
        <v>29</v>
      </c>
      <c r="I199" s="14" t="s">
        <v>29</v>
      </c>
      <c r="J199" s="14" t="s">
        <v>28</v>
      </c>
    </row>
    <row r="200" spans="4:10" ht="25" customHeight="1" x14ac:dyDescent="0.2">
      <c r="D200" s="13" t="s">
        <v>75</v>
      </c>
      <c r="E200" s="13" t="s">
        <v>495</v>
      </c>
      <c r="F200" s="13" t="s">
        <v>494</v>
      </c>
      <c r="G200" s="14" t="str">
        <f t="shared" si="3"/>
        <v>02202</v>
      </c>
      <c r="H200" s="14" t="s">
        <v>29</v>
      </c>
      <c r="I200" s="14" t="s">
        <v>4151</v>
      </c>
      <c r="J200" s="14" t="s">
        <v>28</v>
      </c>
    </row>
    <row r="201" spans="4:10" ht="25" customHeight="1" x14ac:dyDescent="0.2">
      <c r="D201" s="13" t="s">
        <v>75</v>
      </c>
      <c r="E201" s="13" t="s">
        <v>497</v>
      </c>
      <c r="F201" s="13" t="s">
        <v>496</v>
      </c>
      <c r="G201" s="14" t="str">
        <f t="shared" si="3"/>
        <v>02203</v>
      </c>
      <c r="H201" s="14" t="s">
        <v>29</v>
      </c>
      <c r="I201" s="14" t="s">
        <v>4152</v>
      </c>
      <c r="J201" s="14" t="s">
        <v>28</v>
      </c>
    </row>
    <row r="202" spans="4:10" ht="25" customHeight="1" x14ac:dyDescent="0.2">
      <c r="D202" s="13" t="s">
        <v>75</v>
      </c>
      <c r="E202" s="13" t="s">
        <v>499</v>
      </c>
      <c r="F202" s="13" t="s">
        <v>498</v>
      </c>
      <c r="G202" s="14" t="str">
        <f t="shared" si="3"/>
        <v>02204</v>
      </c>
      <c r="H202" s="14" t="s">
        <v>29</v>
      </c>
      <c r="I202" s="14" t="s">
        <v>4153</v>
      </c>
      <c r="J202" s="14" t="s">
        <v>28</v>
      </c>
    </row>
    <row r="203" spans="4:10" ht="25" customHeight="1" x14ac:dyDescent="0.2">
      <c r="D203" s="13" t="s">
        <v>75</v>
      </c>
      <c r="E203" s="13" t="s">
        <v>501</v>
      </c>
      <c r="F203" s="13" t="s">
        <v>500</v>
      </c>
      <c r="G203" s="14" t="str">
        <f t="shared" si="3"/>
        <v>02205</v>
      </c>
      <c r="H203" s="14" t="s">
        <v>29</v>
      </c>
      <c r="I203" s="14" t="s">
        <v>4154</v>
      </c>
      <c r="J203" s="14" t="s">
        <v>28</v>
      </c>
    </row>
    <row r="204" spans="4:10" ht="25" customHeight="1" x14ac:dyDescent="0.2">
      <c r="D204" s="13" t="s">
        <v>75</v>
      </c>
      <c r="E204" s="13" t="s">
        <v>503</v>
      </c>
      <c r="F204" s="13" t="s">
        <v>502</v>
      </c>
      <c r="G204" s="14" t="str">
        <f t="shared" si="3"/>
        <v>02206</v>
      </c>
      <c r="H204" s="14" t="s">
        <v>29</v>
      </c>
      <c r="I204" s="14" t="s">
        <v>4155</v>
      </c>
      <c r="J204" s="14" t="s">
        <v>28</v>
      </c>
    </row>
    <row r="205" spans="4:10" ht="25" customHeight="1" x14ac:dyDescent="0.2">
      <c r="D205" s="13" t="s">
        <v>75</v>
      </c>
      <c r="E205" s="13" t="s">
        <v>505</v>
      </c>
      <c r="F205" s="13" t="s">
        <v>504</v>
      </c>
      <c r="G205" s="14" t="str">
        <f t="shared" si="3"/>
        <v>02207</v>
      </c>
      <c r="H205" s="14" t="s">
        <v>29</v>
      </c>
      <c r="I205" s="14" t="s">
        <v>4156</v>
      </c>
      <c r="J205" s="14" t="s">
        <v>28</v>
      </c>
    </row>
    <row r="206" spans="4:10" ht="25" customHeight="1" x14ac:dyDescent="0.2">
      <c r="D206" s="13" t="s">
        <v>75</v>
      </c>
      <c r="E206" s="13" t="s">
        <v>507</v>
      </c>
      <c r="F206" s="13" t="s">
        <v>506</v>
      </c>
      <c r="G206" s="14" t="str">
        <f t="shared" si="3"/>
        <v>02208</v>
      </c>
      <c r="H206" s="14" t="s">
        <v>29</v>
      </c>
      <c r="I206" s="14" t="s">
        <v>4157</v>
      </c>
      <c r="J206" s="14" t="s">
        <v>28</v>
      </c>
    </row>
    <row r="207" spans="4:10" ht="25" customHeight="1" x14ac:dyDescent="0.2">
      <c r="D207" s="13" t="s">
        <v>75</v>
      </c>
      <c r="E207" s="13" t="s">
        <v>509</v>
      </c>
      <c r="F207" s="13" t="s">
        <v>508</v>
      </c>
      <c r="G207" s="14" t="str">
        <f t="shared" si="3"/>
        <v>02209</v>
      </c>
      <c r="H207" s="14" t="s">
        <v>29</v>
      </c>
      <c r="I207" s="14" t="s">
        <v>4158</v>
      </c>
      <c r="J207" s="14" t="s">
        <v>28</v>
      </c>
    </row>
    <row r="208" spans="4:10" ht="25" customHeight="1" x14ac:dyDescent="0.2">
      <c r="D208" s="13" t="s">
        <v>75</v>
      </c>
      <c r="E208" s="13" t="s">
        <v>511</v>
      </c>
      <c r="F208" s="13" t="s">
        <v>510</v>
      </c>
      <c r="G208" s="14" t="str">
        <f t="shared" si="3"/>
        <v>02210</v>
      </c>
      <c r="H208" s="14" t="s">
        <v>29</v>
      </c>
      <c r="I208" s="14" t="s">
        <v>4159</v>
      </c>
      <c r="J208" s="14" t="s">
        <v>28</v>
      </c>
    </row>
    <row r="209" spans="4:10" ht="25" customHeight="1" x14ac:dyDescent="0.2">
      <c r="D209" s="13" t="s">
        <v>75</v>
      </c>
      <c r="E209" s="13" t="s">
        <v>513</v>
      </c>
      <c r="F209" s="13" t="s">
        <v>512</v>
      </c>
      <c r="G209" s="14" t="str">
        <f t="shared" si="3"/>
        <v>02301</v>
      </c>
      <c r="H209" s="14" t="s">
        <v>29</v>
      </c>
      <c r="I209" s="14" t="s">
        <v>28</v>
      </c>
      <c r="J209" s="14" t="s">
        <v>4160</v>
      </c>
    </row>
    <row r="210" spans="4:10" ht="25" customHeight="1" x14ac:dyDescent="0.2">
      <c r="D210" s="13" t="s">
        <v>75</v>
      </c>
      <c r="E210" s="13" t="s">
        <v>515</v>
      </c>
      <c r="F210" s="13" t="s">
        <v>514</v>
      </c>
      <c r="G210" s="14" t="str">
        <f t="shared" si="3"/>
        <v>02303</v>
      </c>
      <c r="H210" s="14" t="s">
        <v>29</v>
      </c>
      <c r="I210" s="14" t="s">
        <v>28</v>
      </c>
      <c r="J210" s="14" t="s">
        <v>4161</v>
      </c>
    </row>
    <row r="211" spans="4:10" ht="25" customHeight="1" x14ac:dyDescent="0.2">
      <c r="D211" s="13" t="s">
        <v>75</v>
      </c>
      <c r="E211" s="13" t="s">
        <v>517</v>
      </c>
      <c r="F211" s="13" t="s">
        <v>516</v>
      </c>
      <c r="G211" s="14" t="str">
        <f t="shared" si="3"/>
        <v>02304</v>
      </c>
      <c r="H211" s="14" t="s">
        <v>29</v>
      </c>
      <c r="I211" s="14" t="s">
        <v>28</v>
      </c>
      <c r="J211" s="14" t="s">
        <v>4162</v>
      </c>
    </row>
    <row r="212" spans="4:10" ht="25" customHeight="1" x14ac:dyDescent="0.2">
      <c r="D212" s="13" t="s">
        <v>75</v>
      </c>
      <c r="E212" s="13" t="s">
        <v>519</v>
      </c>
      <c r="F212" s="13" t="s">
        <v>518</v>
      </c>
      <c r="G212" s="14" t="str">
        <f t="shared" si="3"/>
        <v>02307</v>
      </c>
      <c r="H212" s="14" t="s">
        <v>29</v>
      </c>
      <c r="I212" s="14" t="s">
        <v>28</v>
      </c>
      <c r="J212" s="14" t="s">
        <v>4163</v>
      </c>
    </row>
    <row r="213" spans="4:10" ht="25" customHeight="1" x14ac:dyDescent="0.2">
      <c r="D213" s="13" t="s">
        <v>75</v>
      </c>
      <c r="E213" s="13" t="s">
        <v>521</v>
      </c>
      <c r="F213" s="13" t="s">
        <v>520</v>
      </c>
      <c r="G213" s="14" t="str">
        <f t="shared" si="3"/>
        <v>02321</v>
      </c>
      <c r="H213" s="14" t="s">
        <v>29</v>
      </c>
      <c r="I213" s="14" t="s">
        <v>28</v>
      </c>
      <c r="J213" s="14" t="s">
        <v>4164</v>
      </c>
    </row>
    <row r="214" spans="4:10" ht="25" customHeight="1" x14ac:dyDescent="0.2">
      <c r="D214" s="13" t="s">
        <v>75</v>
      </c>
      <c r="E214" s="13" t="s">
        <v>523</v>
      </c>
      <c r="F214" s="13" t="s">
        <v>522</v>
      </c>
      <c r="G214" s="14" t="str">
        <f t="shared" si="3"/>
        <v>02323</v>
      </c>
      <c r="H214" s="14" t="s">
        <v>29</v>
      </c>
      <c r="I214" s="14" t="s">
        <v>28</v>
      </c>
      <c r="J214" s="14" t="s">
        <v>4165</v>
      </c>
    </row>
    <row r="215" spans="4:10" ht="25" customHeight="1" x14ac:dyDescent="0.2">
      <c r="D215" s="13" t="s">
        <v>75</v>
      </c>
      <c r="E215" s="13" t="s">
        <v>525</v>
      </c>
      <c r="F215" s="13" t="s">
        <v>524</v>
      </c>
      <c r="G215" s="14" t="str">
        <f t="shared" si="3"/>
        <v>02343</v>
      </c>
      <c r="H215" s="14" t="s">
        <v>29</v>
      </c>
      <c r="I215" s="14" t="s">
        <v>28</v>
      </c>
      <c r="J215" s="14" t="s">
        <v>4166</v>
      </c>
    </row>
    <row r="216" spans="4:10" ht="25" customHeight="1" x14ac:dyDescent="0.2">
      <c r="D216" s="13" t="s">
        <v>75</v>
      </c>
      <c r="E216" s="13" t="s">
        <v>527</v>
      </c>
      <c r="F216" s="13" t="s">
        <v>526</v>
      </c>
      <c r="G216" s="14" t="str">
        <f t="shared" si="3"/>
        <v>02361</v>
      </c>
      <c r="H216" s="14" t="s">
        <v>29</v>
      </c>
      <c r="I216" s="14" t="s">
        <v>28</v>
      </c>
      <c r="J216" s="14" t="s">
        <v>4167</v>
      </c>
    </row>
    <row r="217" spans="4:10" ht="25" customHeight="1" x14ac:dyDescent="0.2">
      <c r="D217" s="13" t="s">
        <v>75</v>
      </c>
      <c r="E217" s="13" t="s">
        <v>529</v>
      </c>
      <c r="F217" s="13" t="s">
        <v>528</v>
      </c>
      <c r="G217" s="14" t="str">
        <f t="shared" si="3"/>
        <v>02362</v>
      </c>
      <c r="H217" s="14" t="s">
        <v>29</v>
      </c>
      <c r="I217" s="14" t="s">
        <v>28</v>
      </c>
      <c r="J217" s="14" t="s">
        <v>4168</v>
      </c>
    </row>
    <row r="218" spans="4:10" ht="25" customHeight="1" x14ac:dyDescent="0.2">
      <c r="D218" s="13" t="s">
        <v>75</v>
      </c>
      <c r="E218" s="13" t="s">
        <v>531</v>
      </c>
      <c r="F218" s="13" t="s">
        <v>530</v>
      </c>
      <c r="G218" s="14" t="str">
        <f t="shared" si="3"/>
        <v>02367</v>
      </c>
      <c r="H218" s="14" t="s">
        <v>29</v>
      </c>
      <c r="I218" s="14" t="s">
        <v>28</v>
      </c>
      <c r="J218" s="14" t="s">
        <v>4169</v>
      </c>
    </row>
    <row r="219" spans="4:10" ht="25" customHeight="1" x14ac:dyDescent="0.2">
      <c r="D219" s="13" t="s">
        <v>75</v>
      </c>
      <c r="E219" s="13" t="s">
        <v>533</v>
      </c>
      <c r="F219" s="13" t="s">
        <v>532</v>
      </c>
      <c r="G219" s="14" t="str">
        <f t="shared" si="3"/>
        <v>02381</v>
      </c>
      <c r="H219" s="14" t="s">
        <v>29</v>
      </c>
      <c r="I219" s="14" t="s">
        <v>28</v>
      </c>
      <c r="J219" s="14" t="s">
        <v>4170</v>
      </c>
    </row>
    <row r="220" spans="4:10" ht="25" customHeight="1" x14ac:dyDescent="0.2">
      <c r="D220" s="13" t="s">
        <v>75</v>
      </c>
      <c r="E220" s="13" t="s">
        <v>535</v>
      </c>
      <c r="F220" s="13" t="s">
        <v>534</v>
      </c>
      <c r="G220" s="14" t="str">
        <f t="shared" si="3"/>
        <v>02384</v>
      </c>
      <c r="H220" s="14" t="s">
        <v>29</v>
      </c>
      <c r="I220" s="14" t="s">
        <v>28</v>
      </c>
      <c r="J220" s="14" t="s">
        <v>4171</v>
      </c>
    </row>
    <row r="221" spans="4:10" ht="25" customHeight="1" x14ac:dyDescent="0.2">
      <c r="D221" s="13" t="s">
        <v>75</v>
      </c>
      <c r="E221" s="13" t="s">
        <v>537</v>
      </c>
      <c r="F221" s="13" t="s">
        <v>536</v>
      </c>
      <c r="G221" s="14" t="str">
        <f t="shared" si="3"/>
        <v>02387</v>
      </c>
      <c r="H221" s="14" t="s">
        <v>29</v>
      </c>
      <c r="I221" s="14" t="s">
        <v>28</v>
      </c>
      <c r="J221" s="14" t="s">
        <v>4172</v>
      </c>
    </row>
    <row r="222" spans="4:10" ht="25" customHeight="1" x14ac:dyDescent="0.2">
      <c r="D222" s="13" t="s">
        <v>75</v>
      </c>
      <c r="E222" s="13" t="s">
        <v>539</v>
      </c>
      <c r="F222" s="13" t="s">
        <v>538</v>
      </c>
      <c r="G222" s="14" t="str">
        <f t="shared" si="3"/>
        <v>02401</v>
      </c>
      <c r="H222" s="14" t="s">
        <v>29</v>
      </c>
      <c r="I222" s="14" t="s">
        <v>28</v>
      </c>
      <c r="J222" s="14" t="s">
        <v>4173</v>
      </c>
    </row>
    <row r="223" spans="4:10" ht="25" customHeight="1" x14ac:dyDescent="0.2">
      <c r="D223" s="13" t="s">
        <v>75</v>
      </c>
      <c r="E223" s="13" t="s">
        <v>541</v>
      </c>
      <c r="F223" s="13" t="s">
        <v>540</v>
      </c>
      <c r="G223" s="14" t="str">
        <f t="shared" si="3"/>
        <v>02402</v>
      </c>
      <c r="H223" s="14" t="s">
        <v>29</v>
      </c>
      <c r="I223" s="14" t="s">
        <v>28</v>
      </c>
      <c r="J223" s="14" t="s">
        <v>4174</v>
      </c>
    </row>
    <row r="224" spans="4:10" ht="25" customHeight="1" x14ac:dyDescent="0.2">
      <c r="D224" s="13" t="s">
        <v>75</v>
      </c>
      <c r="E224" s="13" t="s">
        <v>543</v>
      </c>
      <c r="F224" s="13" t="s">
        <v>542</v>
      </c>
      <c r="G224" s="14" t="str">
        <f t="shared" si="3"/>
        <v>02405</v>
      </c>
      <c r="H224" s="14" t="s">
        <v>29</v>
      </c>
      <c r="I224" s="14" t="s">
        <v>28</v>
      </c>
      <c r="J224" s="14" t="s">
        <v>4175</v>
      </c>
    </row>
    <row r="225" spans="4:10" ht="25" customHeight="1" x14ac:dyDescent="0.2">
      <c r="D225" s="13" t="s">
        <v>75</v>
      </c>
      <c r="E225" s="13" t="s">
        <v>545</v>
      </c>
      <c r="F225" s="13" t="s">
        <v>544</v>
      </c>
      <c r="G225" s="14" t="str">
        <f t="shared" si="3"/>
        <v>02406</v>
      </c>
      <c r="H225" s="14" t="s">
        <v>29</v>
      </c>
      <c r="I225" s="14" t="s">
        <v>28</v>
      </c>
      <c r="J225" s="14" t="s">
        <v>4176</v>
      </c>
    </row>
    <row r="226" spans="4:10" ht="25" customHeight="1" x14ac:dyDescent="0.2">
      <c r="D226" s="13" t="s">
        <v>75</v>
      </c>
      <c r="E226" s="13" t="s">
        <v>547</v>
      </c>
      <c r="F226" s="13" t="s">
        <v>546</v>
      </c>
      <c r="G226" s="14" t="str">
        <f t="shared" si="3"/>
        <v>02408</v>
      </c>
      <c r="H226" s="14" t="s">
        <v>29</v>
      </c>
      <c r="I226" s="14" t="s">
        <v>28</v>
      </c>
      <c r="J226" s="14" t="s">
        <v>4177</v>
      </c>
    </row>
    <row r="227" spans="4:10" ht="25" customHeight="1" x14ac:dyDescent="0.2">
      <c r="D227" s="13" t="s">
        <v>75</v>
      </c>
      <c r="E227" s="13" t="s">
        <v>549</v>
      </c>
      <c r="F227" s="13" t="s">
        <v>548</v>
      </c>
      <c r="G227" s="14" t="str">
        <f t="shared" si="3"/>
        <v>02411</v>
      </c>
      <c r="H227" s="14" t="s">
        <v>29</v>
      </c>
      <c r="I227" s="14" t="s">
        <v>28</v>
      </c>
      <c r="J227" s="14" t="s">
        <v>4178</v>
      </c>
    </row>
    <row r="228" spans="4:10" ht="25" customHeight="1" x14ac:dyDescent="0.2">
      <c r="D228" s="13" t="s">
        <v>75</v>
      </c>
      <c r="E228" s="13" t="s">
        <v>551</v>
      </c>
      <c r="F228" s="13" t="s">
        <v>550</v>
      </c>
      <c r="G228" s="14" t="str">
        <f t="shared" si="3"/>
        <v>02412</v>
      </c>
      <c r="H228" s="14" t="s">
        <v>29</v>
      </c>
      <c r="I228" s="14" t="s">
        <v>28</v>
      </c>
      <c r="J228" s="14" t="s">
        <v>4179</v>
      </c>
    </row>
    <row r="229" spans="4:10" ht="25" customHeight="1" x14ac:dyDescent="0.2">
      <c r="D229" s="13" t="s">
        <v>75</v>
      </c>
      <c r="E229" s="13" t="s">
        <v>553</v>
      </c>
      <c r="F229" s="13" t="s">
        <v>552</v>
      </c>
      <c r="G229" s="14" t="str">
        <f t="shared" si="3"/>
        <v>02423</v>
      </c>
      <c r="H229" s="14" t="s">
        <v>29</v>
      </c>
      <c r="I229" s="14" t="s">
        <v>28</v>
      </c>
      <c r="J229" s="14" t="s">
        <v>4180</v>
      </c>
    </row>
    <row r="230" spans="4:10" ht="25" customHeight="1" x14ac:dyDescent="0.2">
      <c r="D230" s="13" t="s">
        <v>75</v>
      </c>
      <c r="E230" s="13" t="s">
        <v>555</v>
      </c>
      <c r="F230" s="13" t="s">
        <v>554</v>
      </c>
      <c r="G230" s="14" t="str">
        <f t="shared" si="3"/>
        <v>02424</v>
      </c>
      <c r="H230" s="14" t="s">
        <v>29</v>
      </c>
      <c r="I230" s="14" t="s">
        <v>28</v>
      </c>
      <c r="J230" s="14" t="s">
        <v>4181</v>
      </c>
    </row>
    <row r="231" spans="4:10" ht="25" customHeight="1" x14ac:dyDescent="0.2">
      <c r="D231" s="13" t="s">
        <v>75</v>
      </c>
      <c r="E231" s="13" t="s">
        <v>557</v>
      </c>
      <c r="F231" s="13" t="s">
        <v>556</v>
      </c>
      <c r="G231" s="14" t="str">
        <f t="shared" si="3"/>
        <v>02425</v>
      </c>
      <c r="H231" s="14" t="s">
        <v>29</v>
      </c>
      <c r="I231" s="14" t="s">
        <v>28</v>
      </c>
      <c r="J231" s="14" t="s">
        <v>4182</v>
      </c>
    </row>
    <row r="232" spans="4:10" ht="25" customHeight="1" x14ac:dyDescent="0.2">
      <c r="D232" s="13" t="s">
        <v>75</v>
      </c>
      <c r="E232" s="13" t="s">
        <v>559</v>
      </c>
      <c r="F232" s="13" t="s">
        <v>558</v>
      </c>
      <c r="G232" s="14" t="str">
        <f t="shared" si="3"/>
        <v>02426</v>
      </c>
      <c r="H232" s="14" t="s">
        <v>29</v>
      </c>
      <c r="I232" s="14" t="s">
        <v>28</v>
      </c>
      <c r="J232" s="14" t="s">
        <v>4183</v>
      </c>
    </row>
    <row r="233" spans="4:10" ht="25" customHeight="1" x14ac:dyDescent="0.2">
      <c r="D233" s="13" t="s">
        <v>75</v>
      </c>
      <c r="E233" s="13" t="s">
        <v>561</v>
      </c>
      <c r="F233" s="13" t="s">
        <v>560</v>
      </c>
      <c r="G233" s="14" t="str">
        <f t="shared" si="3"/>
        <v>02441</v>
      </c>
      <c r="H233" s="14" t="s">
        <v>29</v>
      </c>
      <c r="I233" s="14" t="s">
        <v>28</v>
      </c>
      <c r="J233" s="14" t="s">
        <v>4184</v>
      </c>
    </row>
    <row r="234" spans="4:10" ht="25" customHeight="1" x14ac:dyDescent="0.2">
      <c r="D234" s="13" t="s">
        <v>75</v>
      </c>
      <c r="E234" s="13" t="s">
        <v>563</v>
      </c>
      <c r="F234" s="13" t="s">
        <v>562</v>
      </c>
      <c r="G234" s="14" t="str">
        <f t="shared" si="3"/>
        <v>02442</v>
      </c>
      <c r="H234" s="14" t="s">
        <v>29</v>
      </c>
      <c r="I234" s="14" t="s">
        <v>28</v>
      </c>
      <c r="J234" s="14" t="s">
        <v>4185</v>
      </c>
    </row>
    <row r="235" spans="4:10" ht="25" customHeight="1" x14ac:dyDescent="0.2">
      <c r="D235" s="13" t="s">
        <v>75</v>
      </c>
      <c r="E235" s="13" t="s">
        <v>565</v>
      </c>
      <c r="F235" s="13" t="s">
        <v>564</v>
      </c>
      <c r="G235" s="14" t="str">
        <f t="shared" si="3"/>
        <v>02443</v>
      </c>
      <c r="H235" s="14" t="s">
        <v>29</v>
      </c>
      <c r="I235" s="14" t="s">
        <v>28</v>
      </c>
      <c r="J235" s="14" t="s">
        <v>4186</v>
      </c>
    </row>
    <row r="236" spans="4:10" ht="25" customHeight="1" x14ac:dyDescent="0.2">
      <c r="D236" s="13" t="s">
        <v>75</v>
      </c>
      <c r="E236" s="13" t="s">
        <v>567</v>
      </c>
      <c r="F236" s="13" t="s">
        <v>566</v>
      </c>
      <c r="G236" s="14" t="str">
        <f t="shared" si="3"/>
        <v>02445</v>
      </c>
      <c r="H236" s="14" t="s">
        <v>29</v>
      </c>
      <c r="I236" s="14" t="s">
        <v>28</v>
      </c>
      <c r="J236" s="14" t="s">
        <v>4187</v>
      </c>
    </row>
    <row r="237" spans="4:10" ht="25" customHeight="1" x14ac:dyDescent="0.2">
      <c r="D237" s="13" t="s">
        <v>75</v>
      </c>
      <c r="E237" s="13" t="s">
        <v>569</v>
      </c>
      <c r="F237" s="13" t="s">
        <v>568</v>
      </c>
      <c r="G237" s="14" t="str">
        <f t="shared" si="3"/>
        <v>02446</v>
      </c>
      <c r="H237" s="14" t="s">
        <v>29</v>
      </c>
      <c r="I237" s="14" t="s">
        <v>28</v>
      </c>
      <c r="J237" s="14" t="s">
        <v>4188</v>
      </c>
    </row>
    <row r="238" spans="4:10" ht="25" customHeight="1" x14ac:dyDescent="0.2">
      <c r="D238" s="13" t="s">
        <v>75</v>
      </c>
      <c r="E238" s="13" t="s">
        <v>571</v>
      </c>
      <c r="F238" s="13" t="s">
        <v>570</v>
      </c>
      <c r="G238" s="14" t="str">
        <f t="shared" si="3"/>
        <v>02450</v>
      </c>
      <c r="H238" s="14" t="s">
        <v>29</v>
      </c>
      <c r="I238" s="14" t="s">
        <v>28</v>
      </c>
      <c r="J238" s="14" t="s">
        <v>4189</v>
      </c>
    </row>
    <row r="239" spans="4:10" ht="25" customHeight="1" x14ac:dyDescent="0.2">
      <c r="D239" s="13" t="s">
        <v>76</v>
      </c>
      <c r="E239" s="13" t="s">
        <v>573</v>
      </c>
      <c r="F239" s="13" t="s">
        <v>572</v>
      </c>
      <c r="G239" s="14" t="str">
        <f t="shared" si="3"/>
        <v>03201</v>
      </c>
      <c r="H239" s="14" t="s">
        <v>30</v>
      </c>
      <c r="I239" s="14" t="s">
        <v>4190</v>
      </c>
      <c r="J239" s="14" t="s">
        <v>28</v>
      </c>
    </row>
    <row r="240" spans="4:10" ht="25" customHeight="1" x14ac:dyDescent="0.2">
      <c r="D240" s="13" t="s">
        <v>76</v>
      </c>
      <c r="E240" s="13" t="s">
        <v>575</v>
      </c>
      <c r="F240" s="13" t="s">
        <v>574</v>
      </c>
      <c r="G240" s="14" t="str">
        <f t="shared" si="3"/>
        <v>03202</v>
      </c>
      <c r="H240" s="14" t="s">
        <v>30</v>
      </c>
      <c r="I240" s="14" t="s">
        <v>4191</v>
      </c>
      <c r="J240" s="14" t="s">
        <v>28</v>
      </c>
    </row>
    <row r="241" spans="4:10" ht="25" customHeight="1" x14ac:dyDescent="0.2">
      <c r="D241" s="13" t="s">
        <v>76</v>
      </c>
      <c r="E241" s="13" t="s">
        <v>577</v>
      </c>
      <c r="F241" s="13" t="s">
        <v>576</v>
      </c>
      <c r="G241" s="14" t="str">
        <f t="shared" si="3"/>
        <v>03203</v>
      </c>
      <c r="H241" s="14" t="s">
        <v>30</v>
      </c>
      <c r="I241" s="14" t="s">
        <v>4192</v>
      </c>
      <c r="J241" s="14" t="s">
        <v>28</v>
      </c>
    </row>
    <row r="242" spans="4:10" ht="25" customHeight="1" x14ac:dyDescent="0.2">
      <c r="D242" s="13" t="s">
        <v>76</v>
      </c>
      <c r="E242" s="13" t="s">
        <v>579</v>
      </c>
      <c r="F242" s="13" t="s">
        <v>578</v>
      </c>
      <c r="G242" s="14" t="str">
        <f t="shared" si="3"/>
        <v>03205</v>
      </c>
      <c r="H242" s="14" t="s">
        <v>30</v>
      </c>
      <c r="I242" s="14" t="s">
        <v>4193</v>
      </c>
      <c r="J242" s="14" t="s">
        <v>28</v>
      </c>
    </row>
    <row r="243" spans="4:10" ht="25" customHeight="1" x14ac:dyDescent="0.2">
      <c r="D243" s="13" t="s">
        <v>76</v>
      </c>
      <c r="E243" s="13" t="s">
        <v>581</v>
      </c>
      <c r="F243" s="13" t="s">
        <v>580</v>
      </c>
      <c r="G243" s="14" t="str">
        <f t="shared" si="3"/>
        <v>03206</v>
      </c>
      <c r="H243" s="14" t="s">
        <v>30</v>
      </c>
      <c r="I243" s="14" t="s">
        <v>4194</v>
      </c>
      <c r="J243" s="14" t="s">
        <v>28</v>
      </c>
    </row>
    <row r="244" spans="4:10" ht="25" customHeight="1" x14ac:dyDescent="0.2">
      <c r="D244" s="13" t="s">
        <v>76</v>
      </c>
      <c r="E244" s="13" t="s">
        <v>583</v>
      </c>
      <c r="F244" s="13" t="s">
        <v>582</v>
      </c>
      <c r="G244" s="14" t="str">
        <f t="shared" si="3"/>
        <v>03207</v>
      </c>
      <c r="H244" s="14" t="s">
        <v>30</v>
      </c>
      <c r="I244" s="14" t="s">
        <v>4195</v>
      </c>
      <c r="J244" s="14" t="s">
        <v>28</v>
      </c>
    </row>
    <row r="245" spans="4:10" ht="25" customHeight="1" x14ac:dyDescent="0.2">
      <c r="D245" s="13" t="s">
        <v>76</v>
      </c>
      <c r="E245" s="13" t="s">
        <v>585</v>
      </c>
      <c r="F245" s="13" t="s">
        <v>584</v>
      </c>
      <c r="G245" s="14" t="str">
        <f t="shared" si="3"/>
        <v>03208</v>
      </c>
      <c r="H245" s="14" t="s">
        <v>30</v>
      </c>
      <c r="I245" s="14" t="s">
        <v>4196</v>
      </c>
      <c r="J245" s="14" t="s">
        <v>28</v>
      </c>
    </row>
    <row r="246" spans="4:10" ht="25" customHeight="1" x14ac:dyDescent="0.2">
      <c r="D246" s="13" t="s">
        <v>76</v>
      </c>
      <c r="E246" s="13" t="s">
        <v>587</v>
      </c>
      <c r="F246" s="13" t="s">
        <v>586</v>
      </c>
      <c r="G246" s="14" t="str">
        <f t="shared" si="3"/>
        <v>03209</v>
      </c>
      <c r="H246" s="14" t="s">
        <v>30</v>
      </c>
      <c r="I246" s="14" t="s">
        <v>4197</v>
      </c>
      <c r="J246" s="14" t="s">
        <v>28</v>
      </c>
    </row>
    <row r="247" spans="4:10" ht="25" customHeight="1" x14ac:dyDescent="0.2">
      <c r="D247" s="13" t="s">
        <v>76</v>
      </c>
      <c r="E247" s="13" t="s">
        <v>589</v>
      </c>
      <c r="F247" s="13" t="s">
        <v>588</v>
      </c>
      <c r="G247" s="14" t="str">
        <f t="shared" si="3"/>
        <v>03210</v>
      </c>
      <c r="H247" s="14" t="s">
        <v>30</v>
      </c>
      <c r="I247" s="14" t="s">
        <v>4198</v>
      </c>
      <c r="J247" s="14" t="s">
        <v>28</v>
      </c>
    </row>
    <row r="248" spans="4:10" ht="25" customHeight="1" x14ac:dyDescent="0.2">
      <c r="D248" s="13" t="s">
        <v>76</v>
      </c>
      <c r="E248" s="13" t="s">
        <v>591</v>
      </c>
      <c r="F248" s="13" t="s">
        <v>590</v>
      </c>
      <c r="G248" s="14" t="str">
        <f t="shared" si="3"/>
        <v>03211</v>
      </c>
      <c r="H248" s="14" t="s">
        <v>30</v>
      </c>
      <c r="I248" s="14" t="s">
        <v>4199</v>
      </c>
      <c r="J248" s="14" t="s">
        <v>28</v>
      </c>
    </row>
    <row r="249" spans="4:10" ht="25" customHeight="1" x14ac:dyDescent="0.2">
      <c r="D249" s="13" t="s">
        <v>76</v>
      </c>
      <c r="E249" s="13" t="s">
        <v>593</v>
      </c>
      <c r="F249" s="13" t="s">
        <v>592</v>
      </c>
      <c r="G249" s="14" t="str">
        <f t="shared" si="3"/>
        <v>03213</v>
      </c>
      <c r="H249" s="14" t="s">
        <v>30</v>
      </c>
      <c r="I249" s="14" t="s">
        <v>4200</v>
      </c>
      <c r="J249" s="14" t="s">
        <v>28</v>
      </c>
    </row>
    <row r="250" spans="4:10" ht="25" customHeight="1" x14ac:dyDescent="0.2">
      <c r="D250" s="13" t="s">
        <v>76</v>
      </c>
      <c r="E250" s="13" t="s">
        <v>595</v>
      </c>
      <c r="F250" s="13" t="s">
        <v>594</v>
      </c>
      <c r="G250" s="14" t="str">
        <f t="shared" si="3"/>
        <v>03214</v>
      </c>
      <c r="H250" s="14" t="s">
        <v>30</v>
      </c>
      <c r="I250" s="14" t="s">
        <v>4201</v>
      </c>
      <c r="J250" s="14" t="s">
        <v>28</v>
      </c>
    </row>
    <row r="251" spans="4:10" ht="25" customHeight="1" x14ac:dyDescent="0.2">
      <c r="D251" s="13" t="s">
        <v>76</v>
      </c>
      <c r="E251" s="13" t="s">
        <v>597</v>
      </c>
      <c r="F251" s="13" t="s">
        <v>596</v>
      </c>
      <c r="G251" s="14" t="str">
        <f t="shared" si="3"/>
        <v>03215</v>
      </c>
      <c r="H251" s="14" t="s">
        <v>30</v>
      </c>
      <c r="I251" s="14" t="s">
        <v>4202</v>
      </c>
      <c r="J251" s="14" t="s">
        <v>28</v>
      </c>
    </row>
    <row r="252" spans="4:10" ht="25" customHeight="1" x14ac:dyDescent="0.2">
      <c r="D252" s="13" t="s">
        <v>76</v>
      </c>
      <c r="E252" s="13" t="s">
        <v>599</v>
      </c>
      <c r="F252" s="13" t="s">
        <v>598</v>
      </c>
      <c r="G252" s="14" t="str">
        <f t="shared" si="3"/>
        <v>03216</v>
      </c>
      <c r="H252" s="14" t="s">
        <v>30</v>
      </c>
      <c r="I252" s="14" t="s">
        <v>4203</v>
      </c>
      <c r="J252" s="14" t="s">
        <v>28</v>
      </c>
    </row>
    <row r="253" spans="4:10" ht="25" customHeight="1" x14ac:dyDescent="0.2">
      <c r="D253" s="13" t="s">
        <v>76</v>
      </c>
      <c r="E253" s="13" t="s">
        <v>601</v>
      </c>
      <c r="F253" s="13" t="s">
        <v>600</v>
      </c>
      <c r="G253" s="14" t="str">
        <f t="shared" si="3"/>
        <v>03301</v>
      </c>
      <c r="H253" s="14" t="s">
        <v>30</v>
      </c>
      <c r="I253" s="14" t="s">
        <v>28</v>
      </c>
      <c r="J253" s="14" t="s">
        <v>4204</v>
      </c>
    </row>
    <row r="254" spans="4:10" ht="25" customHeight="1" x14ac:dyDescent="0.2">
      <c r="D254" s="13" t="s">
        <v>76</v>
      </c>
      <c r="E254" s="13" t="s">
        <v>603</v>
      </c>
      <c r="F254" s="13" t="s">
        <v>602</v>
      </c>
      <c r="G254" s="14" t="str">
        <f t="shared" si="3"/>
        <v>03302</v>
      </c>
      <c r="H254" s="14" t="s">
        <v>30</v>
      </c>
      <c r="I254" s="14" t="s">
        <v>28</v>
      </c>
      <c r="J254" s="14" t="s">
        <v>4205</v>
      </c>
    </row>
    <row r="255" spans="4:10" ht="25" customHeight="1" x14ac:dyDescent="0.2">
      <c r="D255" s="13" t="s">
        <v>76</v>
      </c>
      <c r="E255" s="13" t="s">
        <v>605</v>
      </c>
      <c r="F255" s="13" t="s">
        <v>604</v>
      </c>
      <c r="G255" s="14" t="str">
        <f t="shared" si="3"/>
        <v>03303</v>
      </c>
      <c r="H255" s="14" t="s">
        <v>30</v>
      </c>
      <c r="I255" s="14" t="s">
        <v>28</v>
      </c>
      <c r="J255" s="14" t="s">
        <v>30</v>
      </c>
    </row>
    <row r="256" spans="4:10" ht="25" customHeight="1" x14ac:dyDescent="0.2">
      <c r="D256" s="13" t="s">
        <v>76</v>
      </c>
      <c r="E256" s="13" t="s">
        <v>607</v>
      </c>
      <c r="F256" s="13" t="s">
        <v>606</v>
      </c>
      <c r="G256" s="14" t="str">
        <f t="shared" si="3"/>
        <v>03321</v>
      </c>
      <c r="H256" s="14" t="s">
        <v>30</v>
      </c>
      <c r="I256" s="14" t="s">
        <v>28</v>
      </c>
      <c r="J256" s="14" t="s">
        <v>4206</v>
      </c>
    </row>
    <row r="257" spans="4:10" ht="25" customHeight="1" x14ac:dyDescent="0.2">
      <c r="D257" s="13" t="s">
        <v>76</v>
      </c>
      <c r="E257" s="13" t="s">
        <v>609</v>
      </c>
      <c r="F257" s="13" t="s">
        <v>608</v>
      </c>
      <c r="G257" s="14" t="str">
        <f t="shared" si="3"/>
        <v>03322</v>
      </c>
      <c r="H257" s="14" t="s">
        <v>30</v>
      </c>
      <c r="I257" s="14" t="s">
        <v>28</v>
      </c>
      <c r="J257" s="14" t="s">
        <v>4207</v>
      </c>
    </row>
    <row r="258" spans="4:10" ht="25" customHeight="1" x14ac:dyDescent="0.2">
      <c r="D258" s="13" t="s">
        <v>76</v>
      </c>
      <c r="E258" s="13" t="s">
        <v>611</v>
      </c>
      <c r="F258" s="13" t="s">
        <v>610</v>
      </c>
      <c r="G258" s="14" t="str">
        <f t="shared" si="3"/>
        <v>03366</v>
      </c>
      <c r="H258" s="14" t="s">
        <v>30</v>
      </c>
      <c r="I258" s="14" t="s">
        <v>28</v>
      </c>
      <c r="J258" s="14" t="s">
        <v>4208</v>
      </c>
    </row>
    <row r="259" spans="4:10" ht="25" customHeight="1" x14ac:dyDescent="0.2">
      <c r="D259" s="13" t="s">
        <v>76</v>
      </c>
      <c r="E259" s="13" t="s">
        <v>613</v>
      </c>
      <c r="F259" s="13" t="s">
        <v>612</v>
      </c>
      <c r="G259" s="14" t="str">
        <f t="shared" si="3"/>
        <v>03381</v>
      </c>
      <c r="H259" s="14" t="s">
        <v>30</v>
      </c>
      <c r="I259" s="14" t="s">
        <v>28</v>
      </c>
      <c r="J259" s="14" t="s">
        <v>4209</v>
      </c>
    </row>
    <row r="260" spans="4:10" ht="25" customHeight="1" x14ac:dyDescent="0.2">
      <c r="D260" s="13" t="s">
        <v>76</v>
      </c>
      <c r="E260" s="13" t="s">
        <v>615</v>
      </c>
      <c r="F260" s="13" t="s">
        <v>614</v>
      </c>
      <c r="G260" s="14" t="str">
        <f t="shared" si="3"/>
        <v>03402</v>
      </c>
      <c r="H260" s="14" t="s">
        <v>30</v>
      </c>
      <c r="I260" s="14" t="s">
        <v>28</v>
      </c>
      <c r="J260" s="14" t="s">
        <v>4210</v>
      </c>
    </row>
    <row r="261" spans="4:10" ht="25" customHeight="1" x14ac:dyDescent="0.2">
      <c r="D261" s="13" t="s">
        <v>76</v>
      </c>
      <c r="E261" s="13" t="s">
        <v>617</v>
      </c>
      <c r="F261" s="13" t="s">
        <v>616</v>
      </c>
      <c r="G261" s="14" t="str">
        <f t="shared" ref="G261:G324" si="4">LEFT(F261,5)</f>
        <v>03441</v>
      </c>
      <c r="H261" s="14" t="s">
        <v>30</v>
      </c>
      <c r="I261" s="14" t="s">
        <v>28</v>
      </c>
      <c r="J261" s="14" t="s">
        <v>4211</v>
      </c>
    </row>
    <row r="262" spans="4:10" ht="25" customHeight="1" x14ac:dyDescent="0.2">
      <c r="D262" s="13" t="s">
        <v>76</v>
      </c>
      <c r="E262" s="13" t="s">
        <v>619</v>
      </c>
      <c r="F262" s="13" t="s">
        <v>618</v>
      </c>
      <c r="G262" s="14" t="str">
        <f t="shared" si="4"/>
        <v>03461</v>
      </c>
      <c r="H262" s="14" t="s">
        <v>30</v>
      </c>
      <c r="I262" s="14" t="s">
        <v>28</v>
      </c>
      <c r="J262" s="14" t="s">
        <v>4212</v>
      </c>
    </row>
    <row r="263" spans="4:10" ht="25" customHeight="1" x14ac:dyDescent="0.2">
      <c r="D263" s="13" t="s">
        <v>76</v>
      </c>
      <c r="E263" s="13" t="s">
        <v>621</v>
      </c>
      <c r="F263" s="13" t="s">
        <v>620</v>
      </c>
      <c r="G263" s="14" t="str">
        <f t="shared" si="4"/>
        <v>03482</v>
      </c>
      <c r="H263" s="14" t="s">
        <v>30</v>
      </c>
      <c r="I263" s="14" t="s">
        <v>28</v>
      </c>
      <c r="J263" s="14" t="s">
        <v>4213</v>
      </c>
    </row>
    <row r="264" spans="4:10" ht="25" customHeight="1" x14ac:dyDescent="0.2">
      <c r="D264" s="13" t="s">
        <v>76</v>
      </c>
      <c r="E264" s="13" t="s">
        <v>623</v>
      </c>
      <c r="F264" s="13" t="s">
        <v>622</v>
      </c>
      <c r="G264" s="14" t="str">
        <f t="shared" si="4"/>
        <v>03483</v>
      </c>
      <c r="H264" s="14" t="s">
        <v>30</v>
      </c>
      <c r="I264" s="14" t="s">
        <v>28</v>
      </c>
      <c r="J264" s="14" t="s">
        <v>4214</v>
      </c>
    </row>
    <row r="265" spans="4:10" ht="25" customHeight="1" x14ac:dyDescent="0.2">
      <c r="D265" s="13" t="s">
        <v>76</v>
      </c>
      <c r="E265" s="13" t="s">
        <v>625</v>
      </c>
      <c r="F265" s="13" t="s">
        <v>624</v>
      </c>
      <c r="G265" s="14" t="str">
        <f t="shared" si="4"/>
        <v>03484</v>
      </c>
      <c r="H265" s="14" t="s">
        <v>30</v>
      </c>
      <c r="I265" s="14" t="s">
        <v>28</v>
      </c>
      <c r="J265" s="14" t="s">
        <v>4215</v>
      </c>
    </row>
    <row r="266" spans="4:10" ht="25" customHeight="1" x14ac:dyDescent="0.2">
      <c r="D266" s="13" t="s">
        <v>76</v>
      </c>
      <c r="E266" s="13" t="s">
        <v>627</v>
      </c>
      <c r="F266" s="13" t="s">
        <v>626</v>
      </c>
      <c r="G266" s="14" t="str">
        <f t="shared" si="4"/>
        <v>03485</v>
      </c>
      <c r="H266" s="14" t="s">
        <v>30</v>
      </c>
      <c r="I266" s="14" t="s">
        <v>28</v>
      </c>
      <c r="J266" s="14" t="s">
        <v>4216</v>
      </c>
    </row>
    <row r="267" spans="4:10" ht="25" customHeight="1" x14ac:dyDescent="0.2">
      <c r="D267" s="13" t="s">
        <v>76</v>
      </c>
      <c r="E267" s="13" t="s">
        <v>629</v>
      </c>
      <c r="F267" s="13" t="s">
        <v>628</v>
      </c>
      <c r="G267" s="14" t="str">
        <f t="shared" si="4"/>
        <v>03501</v>
      </c>
      <c r="H267" s="14" t="s">
        <v>30</v>
      </c>
      <c r="I267" s="14" t="s">
        <v>28</v>
      </c>
      <c r="J267" s="14" t="s">
        <v>4217</v>
      </c>
    </row>
    <row r="268" spans="4:10" ht="25" customHeight="1" x14ac:dyDescent="0.2">
      <c r="D268" s="13" t="s">
        <v>76</v>
      </c>
      <c r="E268" s="13" t="s">
        <v>631</v>
      </c>
      <c r="F268" s="13" t="s">
        <v>630</v>
      </c>
      <c r="G268" s="14" t="str">
        <f t="shared" si="4"/>
        <v>03503</v>
      </c>
      <c r="H268" s="14" t="s">
        <v>30</v>
      </c>
      <c r="I268" s="14" t="s">
        <v>28</v>
      </c>
      <c r="J268" s="14" t="s">
        <v>4218</v>
      </c>
    </row>
    <row r="269" spans="4:10" ht="25" customHeight="1" x14ac:dyDescent="0.2">
      <c r="D269" s="13" t="s">
        <v>76</v>
      </c>
      <c r="E269" s="13" t="s">
        <v>633</v>
      </c>
      <c r="F269" s="13" t="s">
        <v>632</v>
      </c>
      <c r="G269" s="14" t="str">
        <f t="shared" si="4"/>
        <v>03506</v>
      </c>
      <c r="H269" s="14" t="s">
        <v>30</v>
      </c>
      <c r="I269" s="14" t="s">
        <v>28</v>
      </c>
      <c r="J269" s="14" t="s">
        <v>4219</v>
      </c>
    </row>
    <row r="270" spans="4:10" ht="25" customHeight="1" x14ac:dyDescent="0.2">
      <c r="D270" s="13" t="s">
        <v>76</v>
      </c>
      <c r="E270" s="13" t="s">
        <v>635</v>
      </c>
      <c r="F270" s="13" t="s">
        <v>634</v>
      </c>
      <c r="G270" s="14" t="str">
        <f t="shared" si="4"/>
        <v>03507</v>
      </c>
      <c r="H270" s="14" t="s">
        <v>30</v>
      </c>
      <c r="I270" s="14" t="s">
        <v>28</v>
      </c>
      <c r="J270" s="14" t="s">
        <v>4220</v>
      </c>
    </row>
    <row r="271" spans="4:10" ht="25" customHeight="1" x14ac:dyDescent="0.2">
      <c r="D271" s="13" t="s">
        <v>76</v>
      </c>
      <c r="E271" s="13" t="s">
        <v>637</v>
      </c>
      <c r="F271" s="13" t="s">
        <v>636</v>
      </c>
      <c r="G271" s="14" t="str">
        <f t="shared" si="4"/>
        <v>03524</v>
      </c>
      <c r="H271" s="14" t="s">
        <v>30</v>
      </c>
      <c r="I271" s="14" t="s">
        <v>28</v>
      </c>
      <c r="J271" s="14" t="s">
        <v>4221</v>
      </c>
    </row>
    <row r="272" spans="4:10" ht="25" customHeight="1" x14ac:dyDescent="0.2">
      <c r="D272" s="13" t="s">
        <v>77</v>
      </c>
      <c r="E272" s="14" t="s">
        <v>3811</v>
      </c>
      <c r="F272" s="13" t="s">
        <v>3567</v>
      </c>
      <c r="G272" s="14" t="str">
        <f t="shared" si="4"/>
        <v>04101</v>
      </c>
      <c r="H272" s="14" t="s">
        <v>31</v>
      </c>
      <c r="I272" s="14" t="s">
        <v>4222</v>
      </c>
      <c r="J272" s="14" t="s">
        <v>4223</v>
      </c>
    </row>
    <row r="273" spans="4:10" ht="25" customHeight="1" x14ac:dyDescent="0.2">
      <c r="D273" s="13" t="s">
        <v>77</v>
      </c>
      <c r="E273" s="14" t="s">
        <v>3812</v>
      </c>
      <c r="F273" s="13" t="s">
        <v>3568</v>
      </c>
      <c r="G273" s="14" t="str">
        <f t="shared" si="4"/>
        <v>04102</v>
      </c>
      <c r="H273" s="14" t="s">
        <v>31</v>
      </c>
      <c r="I273" s="14" t="s">
        <v>4222</v>
      </c>
      <c r="J273" s="14" t="s">
        <v>4224</v>
      </c>
    </row>
    <row r="274" spans="4:10" ht="25" customHeight="1" x14ac:dyDescent="0.2">
      <c r="D274" s="13" t="s">
        <v>77</v>
      </c>
      <c r="E274" s="14" t="s">
        <v>3813</v>
      </c>
      <c r="F274" s="13" t="s">
        <v>3569</v>
      </c>
      <c r="G274" s="14" t="str">
        <f t="shared" si="4"/>
        <v>04103</v>
      </c>
      <c r="H274" s="14" t="s">
        <v>31</v>
      </c>
      <c r="I274" s="14" t="s">
        <v>4222</v>
      </c>
      <c r="J274" s="14" t="s">
        <v>4225</v>
      </c>
    </row>
    <row r="275" spans="4:10" ht="25" customHeight="1" x14ac:dyDescent="0.2">
      <c r="D275" s="13" t="s">
        <v>77</v>
      </c>
      <c r="E275" s="14" t="s">
        <v>3814</v>
      </c>
      <c r="F275" s="13" t="s">
        <v>3570</v>
      </c>
      <c r="G275" s="14" t="str">
        <f t="shared" si="4"/>
        <v>04104</v>
      </c>
      <c r="H275" s="14" t="s">
        <v>31</v>
      </c>
      <c r="I275" s="14" t="s">
        <v>4222</v>
      </c>
      <c r="J275" s="14" t="s">
        <v>4226</v>
      </c>
    </row>
    <row r="276" spans="4:10" ht="25" customHeight="1" x14ac:dyDescent="0.2">
      <c r="D276" s="13" t="s">
        <v>77</v>
      </c>
      <c r="E276" s="14" t="s">
        <v>3815</v>
      </c>
      <c r="F276" s="13" t="s">
        <v>3571</v>
      </c>
      <c r="G276" s="14" t="str">
        <f t="shared" si="4"/>
        <v>04105</v>
      </c>
      <c r="H276" s="14" t="s">
        <v>31</v>
      </c>
      <c r="I276" s="14" t="s">
        <v>4222</v>
      </c>
      <c r="J276" s="14" t="s">
        <v>4227</v>
      </c>
    </row>
    <row r="277" spans="4:10" ht="25" customHeight="1" x14ac:dyDescent="0.2">
      <c r="D277" s="13" t="s">
        <v>77</v>
      </c>
      <c r="E277" s="13" t="s">
        <v>639</v>
      </c>
      <c r="F277" s="13" t="s">
        <v>638</v>
      </c>
      <c r="G277" s="14" t="str">
        <f t="shared" si="4"/>
        <v>04202</v>
      </c>
      <c r="H277" s="14" t="s">
        <v>31</v>
      </c>
      <c r="I277" s="14" t="s">
        <v>4228</v>
      </c>
      <c r="J277" s="14" t="s">
        <v>28</v>
      </c>
    </row>
    <row r="278" spans="4:10" ht="25" customHeight="1" x14ac:dyDescent="0.2">
      <c r="D278" s="13" t="s">
        <v>77</v>
      </c>
      <c r="E278" s="13" t="s">
        <v>641</v>
      </c>
      <c r="F278" s="13" t="s">
        <v>640</v>
      </c>
      <c r="G278" s="14" t="str">
        <f t="shared" si="4"/>
        <v>04203</v>
      </c>
      <c r="H278" s="14" t="s">
        <v>31</v>
      </c>
      <c r="I278" s="14" t="s">
        <v>4229</v>
      </c>
      <c r="J278" s="14" t="s">
        <v>28</v>
      </c>
    </row>
    <row r="279" spans="4:10" ht="25" customHeight="1" x14ac:dyDescent="0.2">
      <c r="D279" s="13" t="s">
        <v>77</v>
      </c>
      <c r="E279" s="13" t="s">
        <v>643</v>
      </c>
      <c r="F279" s="13" t="s">
        <v>642</v>
      </c>
      <c r="G279" s="14" t="str">
        <f t="shared" si="4"/>
        <v>04205</v>
      </c>
      <c r="H279" s="14" t="s">
        <v>31</v>
      </c>
      <c r="I279" s="14" t="s">
        <v>4230</v>
      </c>
      <c r="J279" s="14" t="s">
        <v>28</v>
      </c>
    </row>
    <row r="280" spans="4:10" ht="25" customHeight="1" x14ac:dyDescent="0.2">
      <c r="D280" s="13" t="s">
        <v>77</v>
      </c>
      <c r="E280" s="13" t="s">
        <v>645</v>
      </c>
      <c r="F280" s="13" t="s">
        <v>644</v>
      </c>
      <c r="G280" s="14" t="str">
        <f t="shared" si="4"/>
        <v>04206</v>
      </c>
      <c r="H280" s="14" t="s">
        <v>31</v>
      </c>
      <c r="I280" s="14" t="s">
        <v>4231</v>
      </c>
      <c r="J280" s="14" t="s">
        <v>28</v>
      </c>
    </row>
    <row r="281" spans="4:10" ht="25" customHeight="1" x14ac:dyDescent="0.2">
      <c r="D281" s="13" t="s">
        <v>77</v>
      </c>
      <c r="E281" s="13" t="s">
        <v>647</v>
      </c>
      <c r="F281" s="13" t="s">
        <v>646</v>
      </c>
      <c r="G281" s="14" t="str">
        <f t="shared" si="4"/>
        <v>04207</v>
      </c>
      <c r="H281" s="14" t="s">
        <v>31</v>
      </c>
      <c r="I281" s="14" t="s">
        <v>4232</v>
      </c>
      <c r="J281" s="14" t="s">
        <v>28</v>
      </c>
    </row>
    <row r="282" spans="4:10" ht="25" customHeight="1" x14ac:dyDescent="0.2">
      <c r="D282" s="13" t="s">
        <v>77</v>
      </c>
      <c r="E282" s="13" t="s">
        <v>649</v>
      </c>
      <c r="F282" s="13" t="s">
        <v>648</v>
      </c>
      <c r="G282" s="14" t="str">
        <f t="shared" si="4"/>
        <v>04208</v>
      </c>
      <c r="H282" s="14" t="s">
        <v>31</v>
      </c>
      <c r="I282" s="14" t="s">
        <v>4233</v>
      </c>
      <c r="J282" s="14" t="s">
        <v>28</v>
      </c>
    </row>
    <row r="283" spans="4:10" ht="25" customHeight="1" x14ac:dyDescent="0.2">
      <c r="D283" s="13" t="s">
        <v>77</v>
      </c>
      <c r="E283" s="13" t="s">
        <v>651</v>
      </c>
      <c r="F283" s="13" t="s">
        <v>650</v>
      </c>
      <c r="G283" s="14" t="str">
        <f t="shared" si="4"/>
        <v>04209</v>
      </c>
      <c r="H283" s="14" t="s">
        <v>31</v>
      </c>
      <c r="I283" s="14" t="s">
        <v>4234</v>
      </c>
      <c r="J283" s="14" t="s">
        <v>28</v>
      </c>
    </row>
    <row r="284" spans="4:10" ht="25" customHeight="1" x14ac:dyDescent="0.2">
      <c r="D284" s="13" t="s">
        <v>77</v>
      </c>
      <c r="E284" s="13" t="s">
        <v>653</v>
      </c>
      <c r="F284" s="13" t="s">
        <v>652</v>
      </c>
      <c r="G284" s="14" t="str">
        <f t="shared" si="4"/>
        <v>04211</v>
      </c>
      <c r="H284" s="14" t="s">
        <v>31</v>
      </c>
      <c r="I284" s="14" t="s">
        <v>4235</v>
      </c>
      <c r="J284" s="14" t="s">
        <v>28</v>
      </c>
    </row>
    <row r="285" spans="4:10" ht="25" customHeight="1" x14ac:dyDescent="0.2">
      <c r="D285" s="13" t="s">
        <v>77</v>
      </c>
      <c r="E285" s="13" t="s">
        <v>655</v>
      </c>
      <c r="F285" s="13" t="s">
        <v>654</v>
      </c>
      <c r="G285" s="14" t="str">
        <f t="shared" si="4"/>
        <v>04212</v>
      </c>
      <c r="H285" s="14" t="s">
        <v>31</v>
      </c>
      <c r="I285" s="14" t="s">
        <v>4236</v>
      </c>
      <c r="J285" s="14" t="s">
        <v>28</v>
      </c>
    </row>
    <row r="286" spans="4:10" ht="25" customHeight="1" x14ac:dyDescent="0.2">
      <c r="D286" s="13" t="s">
        <v>77</v>
      </c>
      <c r="E286" s="13" t="s">
        <v>657</v>
      </c>
      <c r="F286" s="13" t="s">
        <v>656</v>
      </c>
      <c r="G286" s="14" t="str">
        <f t="shared" si="4"/>
        <v>04213</v>
      </c>
      <c r="H286" s="14" t="s">
        <v>31</v>
      </c>
      <c r="I286" s="14" t="s">
        <v>4237</v>
      </c>
      <c r="J286" s="14" t="s">
        <v>28</v>
      </c>
    </row>
    <row r="287" spans="4:10" ht="25" customHeight="1" x14ac:dyDescent="0.2">
      <c r="D287" s="13" t="s">
        <v>77</v>
      </c>
      <c r="E287" s="13" t="s">
        <v>659</v>
      </c>
      <c r="F287" s="13" t="s">
        <v>658</v>
      </c>
      <c r="G287" s="14" t="str">
        <f t="shared" si="4"/>
        <v>04214</v>
      </c>
      <c r="H287" s="14" t="s">
        <v>31</v>
      </c>
      <c r="I287" s="14" t="s">
        <v>4238</v>
      </c>
      <c r="J287" s="14" t="s">
        <v>28</v>
      </c>
    </row>
    <row r="288" spans="4:10" ht="25" customHeight="1" x14ac:dyDescent="0.2">
      <c r="D288" s="13" t="s">
        <v>77</v>
      </c>
      <c r="E288" s="13" t="s">
        <v>661</v>
      </c>
      <c r="F288" s="13" t="s">
        <v>660</v>
      </c>
      <c r="G288" s="14" t="str">
        <f t="shared" si="4"/>
        <v>04215</v>
      </c>
      <c r="H288" s="14" t="s">
        <v>31</v>
      </c>
      <c r="I288" s="14" t="s">
        <v>4239</v>
      </c>
      <c r="J288" s="14" t="s">
        <v>28</v>
      </c>
    </row>
    <row r="289" spans="4:10" ht="25" customHeight="1" x14ac:dyDescent="0.2">
      <c r="D289" s="13" t="s">
        <v>77</v>
      </c>
      <c r="E289" s="13" t="s">
        <v>663</v>
      </c>
      <c r="F289" s="13" t="s">
        <v>662</v>
      </c>
      <c r="G289" s="14" t="str">
        <f t="shared" si="4"/>
        <v>04216</v>
      </c>
      <c r="H289" s="14" t="s">
        <v>31</v>
      </c>
      <c r="I289" s="14" t="s">
        <v>4240</v>
      </c>
      <c r="J289" s="14" t="s">
        <v>28</v>
      </c>
    </row>
    <row r="290" spans="4:10" ht="25" customHeight="1" x14ac:dyDescent="0.2">
      <c r="D290" s="13" t="s">
        <v>77</v>
      </c>
      <c r="E290" s="13" t="s">
        <v>665</v>
      </c>
      <c r="F290" s="13" t="s">
        <v>664</v>
      </c>
      <c r="G290" s="14" t="str">
        <f t="shared" si="4"/>
        <v>04301</v>
      </c>
      <c r="H290" s="14" t="s">
        <v>31</v>
      </c>
      <c r="I290" s="14" t="s">
        <v>28</v>
      </c>
      <c r="J290" s="14" t="s">
        <v>4241</v>
      </c>
    </row>
    <row r="291" spans="4:10" ht="25" customHeight="1" x14ac:dyDescent="0.2">
      <c r="D291" s="13" t="s">
        <v>77</v>
      </c>
      <c r="E291" s="13" t="s">
        <v>667</v>
      </c>
      <c r="F291" s="13" t="s">
        <v>666</v>
      </c>
      <c r="G291" s="14" t="str">
        <f t="shared" si="4"/>
        <v>04302</v>
      </c>
      <c r="H291" s="14" t="s">
        <v>31</v>
      </c>
      <c r="I291" s="14" t="s">
        <v>28</v>
      </c>
      <c r="J291" s="14" t="s">
        <v>4242</v>
      </c>
    </row>
    <row r="292" spans="4:10" ht="25" customHeight="1" x14ac:dyDescent="0.2">
      <c r="D292" s="13" t="s">
        <v>77</v>
      </c>
      <c r="E292" s="13" t="s">
        <v>669</v>
      </c>
      <c r="F292" s="13" t="s">
        <v>668</v>
      </c>
      <c r="G292" s="14" t="str">
        <f t="shared" si="4"/>
        <v>04321</v>
      </c>
      <c r="H292" s="14" t="s">
        <v>31</v>
      </c>
      <c r="I292" s="14" t="s">
        <v>28</v>
      </c>
      <c r="J292" s="14" t="s">
        <v>4243</v>
      </c>
    </row>
    <row r="293" spans="4:10" ht="25" customHeight="1" x14ac:dyDescent="0.2">
      <c r="D293" s="13" t="s">
        <v>77</v>
      </c>
      <c r="E293" s="13" t="s">
        <v>671</v>
      </c>
      <c r="F293" s="13" t="s">
        <v>670</v>
      </c>
      <c r="G293" s="14" t="str">
        <f t="shared" si="4"/>
        <v>04322</v>
      </c>
      <c r="H293" s="14" t="s">
        <v>31</v>
      </c>
      <c r="I293" s="14" t="s">
        <v>28</v>
      </c>
      <c r="J293" s="14" t="s">
        <v>4244</v>
      </c>
    </row>
    <row r="294" spans="4:10" ht="25" customHeight="1" x14ac:dyDescent="0.2">
      <c r="D294" s="13" t="s">
        <v>77</v>
      </c>
      <c r="E294" s="13" t="s">
        <v>673</v>
      </c>
      <c r="F294" s="13" t="s">
        <v>672</v>
      </c>
      <c r="G294" s="14" t="str">
        <f t="shared" si="4"/>
        <v>04323</v>
      </c>
      <c r="H294" s="14" t="s">
        <v>31</v>
      </c>
      <c r="I294" s="14" t="s">
        <v>28</v>
      </c>
      <c r="J294" s="14" t="s">
        <v>4245</v>
      </c>
    </row>
    <row r="295" spans="4:10" ht="25" customHeight="1" x14ac:dyDescent="0.2">
      <c r="D295" s="13" t="s">
        <v>77</v>
      </c>
      <c r="E295" s="13" t="s">
        <v>675</v>
      </c>
      <c r="F295" s="13" t="s">
        <v>674</v>
      </c>
      <c r="G295" s="14" t="str">
        <f t="shared" si="4"/>
        <v>04324</v>
      </c>
      <c r="H295" s="14" t="s">
        <v>31</v>
      </c>
      <c r="I295" s="14" t="s">
        <v>28</v>
      </c>
      <c r="J295" s="14" t="s">
        <v>4246</v>
      </c>
    </row>
    <row r="296" spans="4:10" ht="25" customHeight="1" x14ac:dyDescent="0.2">
      <c r="D296" s="13" t="s">
        <v>77</v>
      </c>
      <c r="E296" s="13" t="s">
        <v>677</v>
      </c>
      <c r="F296" s="13" t="s">
        <v>676</v>
      </c>
      <c r="G296" s="14" t="str">
        <f t="shared" si="4"/>
        <v>04341</v>
      </c>
      <c r="H296" s="14" t="s">
        <v>31</v>
      </c>
      <c r="I296" s="14" t="s">
        <v>28</v>
      </c>
      <c r="J296" s="14" t="s">
        <v>4247</v>
      </c>
    </row>
    <row r="297" spans="4:10" ht="25" customHeight="1" x14ac:dyDescent="0.2">
      <c r="D297" s="13" t="s">
        <v>77</v>
      </c>
      <c r="E297" s="13" t="s">
        <v>679</v>
      </c>
      <c r="F297" s="13" t="s">
        <v>678</v>
      </c>
      <c r="G297" s="14" t="str">
        <f t="shared" si="4"/>
        <v>04361</v>
      </c>
      <c r="H297" s="14" t="s">
        <v>31</v>
      </c>
      <c r="I297" s="14" t="s">
        <v>28</v>
      </c>
      <c r="J297" s="14" t="s">
        <v>4248</v>
      </c>
    </row>
    <row r="298" spans="4:10" ht="25" customHeight="1" x14ac:dyDescent="0.2">
      <c r="D298" s="13" t="s">
        <v>77</v>
      </c>
      <c r="E298" s="13" t="s">
        <v>681</v>
      </c>
      <c r="F298" s="13" t="s">
        <v>680</v>
      </c>
      <c r="G298" s="14" t="str">
        <f t="shared" si="4"/>
        <v>04362</v>
      </c>
      <c r="H298" s="14" t="s">
        <v>31</v>
      </c>
      <c r="I298" s="14" t="s">
        <v>28</v>
      </c>
      <c r="J298" s="14" t="s">
        <v>4249</v>
      </c>
    </row>
    <row r="299" spans="4:10" ht="25" customHeight="1" x14ac:dyDescent="0.2">
      <c r="D299" s="13" t="s">
        <v>77</v>
      </c>
      <c r="E299" s="13" t="s">
        <v>683</v>
      </c>
      <c r="F299" s="13" t="s">
        <v>682</v>
      </c>
      <c r="G299" s="14" t="str">
        <f t="shared" si="4"/>
        <v>04401</v>
      </c>
      <c r="H299" s="14" t="s">
        <v>31</v>
      </c>
      <c r="I299" s="14" t="s">
        <v>28</v>
      </c>
      <c r="J299" s="14" t="s">
        <v>4250</v>
      </c>
    </row>
    <row r="300" spans="4:10" ht="25" customHeight="1" x14ac:dyDescent="0.2">
      <c r="D300" s="13" t="s">
        <v>77</v>
      </c>
      <c r="E300" s="13" t="s">
        <v>685</v>
      </c>
      <c r="F300" s="13" t="s">
        <v>684</v>
      </c>
      <c r="G300" s="14" t="str">
        <f t="shared" si="4"/>
        <v>04404</v>
      </c>
      <c r="H300" s="14" t="s">
        <v>31</v>
      </c>
      <c r="I300" s="14" t="s">
        <v>28</v>
      </c>
      <c r="J300" s="14" t="s">
        <v>4251</v>
      </c>
    </row>
    <row r="301" spans="4:10" ht="25" customHeight="1" x14ac:dyDescent="0.2">
      <c r="D301" s="13" t="s">
        <v>77</v>
      </c>
      <c r="E301" s="13" t="s">
        <v>687</v>
      </c>
      <c r="F301" s="13" t="s">
        <v>686</v>
      </c>
      <c r="G301" s="14" t="str">
        <f t="shared" si="4"/>
        <v>04406</v>
      </c>
      <c r="H301" s="14" t="s">
        <v>31</v>
      </c>
      <c r="I301" s="14" t="s">
        <v>28</v>
      </c>
      <c r="J301" s="14" t="s">
        <v>4252</v>
      </c>
    </row>
    <row r="302" spans="4:10" ht="25" customHeight="1" x14ac:dyDescent="0.2">
      <c r="D302" s="13" t="s">
        <v>77</v>
      </c>
      <c r="E302" s="13" t="s">
        <v>689</v>
      </c>
      <c r="F302" s="13" t="s">
        <v>688</v>
      </c>
      <c r="G302" s="14" t="str">
        <f t="shared" si="4"/>
        <v>04421</v>
      </c>
      <c r="H302" s="14" t="s">
        <v>31</v>
      </c>
      <c r="I302" s="14" t="s">
        <v>28</v>
      </c>
      <c r="J302" s="14" t="s">
        <v>4253</v>
      </c>
    </row>
    <row r="303" spans="4:10" ht="25" customHeight="1" x14ac:dyDescent="0.2">
      <c r="D303" s="13" t="s">
        <v>77</v>
      </c>
      <c r="E303" s="13" t="s">
        <v>691</v>
      </c>
      <c r="F303" s="13" t="s">
        <v>690</v>
      </c>
      <c r="G303" s="14" t="str">
        <f t="shared" si="4"/>
        <v>04422</v>
      </c>
      <c r="H303" s="14" t="s">
        <v>31</v>
      </c>
      <c r="I303" s="14" t="s">
        <v>28</v>
      </c>
      <c r="J303" s="14" t="s">
        <v>4254</v>
      </c>
    </row>
    <row r="304" spans="4:10" ht="25" customHeight="1" x14ac:dyDescent="0.2">
      <c r="D304" s="13" t="s">
        <v>77</v>
      </c>
      <c r="E304" s="13" t="s">
        <v>693</v>
      </c>
      <c r="F304" s="13" t="s">
        <v>692</v>
      </c>
      <c r="G304" s="14" t="str">
        <f t="shared" si="4"/>
        <v>04424</v>
      </c>
      <c r="H304" s="14" t="s">
        <v>31</v>
      </c>
      <c r="I304" s="14" t="s">
        <v>28</v>
      </c>
      <c r="J304" s="14" t="s">
        <v>4255</v>
      </c>
    </row>
    <row r="305" spans="4:10" ht="25" customHeight="1" x14ac:dyDescent="0.2">
      <c r="D305" s="13" t="s">
        <v>77</v>
      </c>
      <c r="E305" s="13" t="s">
        <v>695</v>
      </c>
      <c r="F305" s="13" t="s">
        <v>694</v>
      </c>
      <c r="G305" s="14" t="str">
        <f t="shared" si="4"/>
        <v>04444</v>
      </c>
      <c r="H305" s="14" t="s">
        <v>31</v>
      </c>
      <c r="I305" s="14" t="s">
        <v>28</v>
      </c>
      <c r="J305" s="14" t="s">
        <v>4256</v>
      </c>
    </row>
    <row r="306" spans="4:10" ht="25" customHeight="1" x14ac:dyDescent="0.2">
      <c r="D306" s="13" t="s">
        <v>77</v>
      </c>
      <c r="E306" s="13" t="s">
        <v>697</v>
      </c>
      <c r="F306" s="13" t="s">
        <v>696</v>
      </c>
      <c r="G306" s="14" t="str">
        <f t="shared" si="4"/>
        <v>04445</v>
      </c>
      <c r="H306" s="14" t="s">
        <v>31</v>
      </c>
      <c r="I306" s="14" t="s">
        <v>28</v>
      </c>
      <c r="J306" s="14" t="s">
        <v>4257</v>
      </c>
    </row>
    <row r="307" spans="4:10" ht="25" customHeight="1" x14ac:dyDescent="0.2">
      <c r="D307" s="13" t="s">
        <v>77</v>
      </c>
      <c r="E307" s="13" t="s">
        <v>699</v>
      </c>
      <c r="F307" s="13" t="s">
        <v>698</v>
      </c>
      <c r="G307" s="14" t="str">
        <f t="shared" si="4"/>
        <v>04501</v>
      </c>
      <c r="H307" s="14" t="s">
        <v>31</v>
      </c>
      <c r="I307" s="14" t="s">
        <v>28</v>
      </c>
      <c r="J307" s="14" t="s">
        <v>4258</v>
      </c>
    </row>
    <row r="308" spans="4:10" ht="25" customHeight="1" x14ac:dyDescent="0.2">
      <c r="D308" s="13" t="s">
        <v>77</v>
      </c>
      <c r="E308" s="13" t="s">
        <v>701</v>
      </c>
      <c r="F308" s="13" t="s">
        <v>700</v>
      </c>
      <c r="G308" s="14" t="str">
        <f t="shared" si="4"/>
        <v>04505</v>
      </c>
      <c r="H308" s="14" t="s">
        <v>31</v>
      </c>
      <c r="I308" s="14" t="s">
        <v>28</v>
      </c>
      <c r="J308" s="14" t="s">
        <v>4259</v>
      </c>
    </row>
    <row r="309" spans="4:10" ht="25" customHeight="1" x14ac:dyDescent="0.2">
      <c r="D309" s="13" t="s">
        <v>77</v>
      </c>
      <c r="E309" s="13" t="s">
        <v>703</v>
      </c>
      <c r="F309" s="13" t="s">
        <v>702</v>
      </c>
      <c r="G309" s="14" t="str">
        <f t="shared" si="4"/>
        <v>04581</v>
      </c>
      <c r="H309" s="14" t="s">
        <v>31</v>
      </c>
      <c r="I309" s="14" t="s">
        <v>28</v>
      </c>
      <c r="J309" s="14" t="s">
        <v>4260</v>
      </c>
    </row>
    <row r="310" spans="4:10" ht="25" customHeight="1" x14ac:dyDescent="0.2">
      <c r="D310" s="13" t="s">
        <v>77</v>
      </c>
      <c r="E310" s="13" t="s">
        <v>705</v>
      </c>
      <c r="F310" s="13" t="s">
        <v>704</v>
      </c>
      <c r="G310" s="14" t="str">
        <f t="shared" si="4"/>
        <v>04606</v>
      </c>
      <c r="H310" s="14" t="s">
        <v>31</v>
      </c>
      <c r="I310" s="14" t="s">
        <v>28</v>
      </c>
      <c r="J310" s="14" t="s">
        <v>4261</v>
      </c>
    </row>
    <row r="311" spans="4:10" ht="25" customHeight="1" x14ac:dyDescent="0.2">
      <c r="D311" s="13" t="s">
        <v>78</v>
      </c>
      <c r="E311" s="13" t="s">
        <v>707</v>
      </c>
      <c r="F311" s="13" t="s">
        <v>706</v>
      </c>
      <c r="G311" s="14" t="str">
        <f t="shared" si="4"/>
        <v>05201</v>
      </c>
      <c r="H311" s="14" t="s">
        <v>32</v>
      </c>
      <c r="I311" s="14" t="s">
        <v>32</v>
      </c>
      <c r="J311" s="14" t="s">
        <v>28</v>
      </c>
    </row>
    <row r="312" spans="4:10" ht="25" customHeight="1" x14ac:dyDescent="0.2">
      <c r="D312" s="13" t="s">
        <v>78</v>
      </c>
      <c r="E312" s="13" t="s">
        <v>709</v>
      </c>
      <c r="F312" s="13" t="s">
        <v>708</v>
      </c>
      <c r="G312" s="14" t="str">
        <f t="shared" si="4"/>
        <v>05202</v>
      </c>
      <c r="H312" s="14" t="s">
        <v>32</v>
      </c>
      <c r="I312" s="14" t="s">
        <v>4262</v>
      </c>
      <c r="J312" s="14" t="s">
        <v>28</v>
      </c>
    </row>
    <row r="313" spans="4:10" ht="25" customHeight="1" x14ac:dyDescent="0.2">
      <c r="D313" s="13" t="s">
        <v>78</v>
      </c>
      <c r="E313" s="13" t="s">
        <v>711</v>
      </c>
      <c r="F313" s="13" t="s">
        <v>710</v>
      </c>
      <c r="G313" s="14" t="str">
        <f t="shared" si="4"/>
        <v>05203</v>
      </c>
      <c r="H313" s="14" t="s">
        <v>32</v>
      </c>
      <c r="I313" s="14" t="s">
        <v>4263</v>
      </c>
      <c r="J313" s="14" t="s">
        <v>28</v>
      </c>
    </row>
    <row r="314" spans="4:10" ht="25" customHeight="1" x14ac:dyDescent="0.2">
      <c r="D314" s="13" t="s">
        <v>78</v>
      </c>
      <c r="E314" s="13" t="s">
        <v>713</v>
      </c>
      <c r="F314" s="13" t="s">
        <v>712</v>
      </c>
      <c r="G314" s="14" t="str">
        <f t="shared" si="4"/>
        <v>05204</v>
      </c>
      <c r="H314" s="14" t="s">
        <v>32</v>
      </c>
      <c r="I314" s="14" t="s">
        <v>4264</v>
      </c>
      <c r="J314" s="14" t="s">
        <v>28</v>
      </c>
    </row>
    <row r="315" spans="4:10" ht="25" customHeight="1" x14ac:dyDescent="0.2">
      <c r="D315" s="13" t="s">
        <v>78</v>
      </c>
      <c r="E315" s="13" t="s">
        <v>715</v>
      </c>
      <c r="F315" s="13" t="s">
        <v>714</v>
      </c>
      <c r="G315" s="14" t="str">
        <f t="shared" si="4"/>
        <v>05206</v>
      </c>
      <c r="H315" s="14" t="s">
        <v>32</v>
      </c>
      <c r="I315" s="14" t="s">
        <v>4265</v>
      </c>
      <c r="J315" s="14" t="s">
        <v>28</v>
      </c>
    </row>
    <row r="316" spans="4:10" ht="25" customHeight="1" x14ac:dyDescent="0.2">
      <c r="D316" s="13" t="s">
        <v>78</v>
      </c>
      <c r="E316" s="13" t="s">
        <v>717</v>
      </c>
      <c r="F316" s="13" t="s">
        <v>716</v>
      </c>
      <c r="G316" s="14" t="str">
        <f t="shared" si="4"/>
        <v>05207</v>
      </c>
      <c r="H316" s="14" t="s">
        <v>32</v>
      </c>
      <c r="I316" s="14" t="s">
        <v>4266</v>
      </c>
      <c r="J316" s="14" t="s">
        <v>28</v>
      </c>
    </row>
    <row r="317" spans="4:10" ht="25" customHeight="1" x14ac:dyDescent="0.2">
      <c r="D317" s="13" t="s">
        <v>78</v>
      </c>
      <c r="E317" s="13" t="s">
        <v>719</v>
      </c>
      <c r="F317" s="13" t="s">
        <v>718</v>
      </c>
      <c r="G317" s="14" t="str">
        <f t="shared" si="4"/>
        <v>05209</v>
      </c>
      <c r="H317" s="14" t="s">
        <v>32</v>
      </c>
      <c r="I317" s="14" t="s">
        <v>4267</v>
      </c>
      <c r="J317" s="14" t="s">
        <v>28</v>
      </c>
    </row>
    <row r="318" spans="4:10" ht="25" customHeight="1" x14ac:dyDescent="0.2">
      <c r="D318" s="13" t="s">
        <v>78</v>
      </c>
      <c r="E318" s="13" t="s">
        <v>721</v>
      </c>
      <c r="F318" s="13" t="s">
        <v>720</v>
      </c>
      <c r="G318" s="14" t="str">
        <f t="shared" si="4"/>
        <v>05210</v>
      </c>
      <c r="H318" s="14" t="s">
        <v>32</v>
      </c>
      <c r="I318" s="14" t="s">
        <v>4268</v>
      </c>
      <c r="J318" s="14" t="s">
        <v>28</v>
      </c>
    </row>
    <row r="319" spans="4:10" ht="25" customHeight="1" x14ac:dyDescent="0.2">
      <c r="D319" s="13" t="s">
        <v>78</v>
      </c>
      <c r="E319" s="13" t="s">
        <v>723</v>
      </c>
      <c r="F319" s="13" t="s">
        <v>722</v>
      </c>
      <c r="G319" s="14" t="str">
        <f t="shared" si="4"/>
        <v>05211</v>
      </c>
      <c r="H319" s="14" t="s">
        <v>32</v>
      </c>
      <c r="I319" s="14" t="s">
        <v>4269</v>
      </c>
      <c r="J319" s="14" t="s">
        <v>28</v>
      </c>
    </row>
    <row r="320" spans="4:10" ht="25" customHeight="1" x14ac:dyDescent="0.2">
      <c r="D320" s="13" t="s">
        <v>78</v>
      </c>
      <c r="E320" s="13" t="s">
        <v>725</v>
      </c>
      <c r="F320" s="13" t="s">
        <v>724</v>
      </c>
      <c r="G320" s="14" t="str">
        <f t="shared" si="4"/>
        <v>05212</v>
      </c>
      <c r="H320" s="14" t="s">
        <v>32</v>
      </c>
      <c r="I320" s="14" t="s">
        <v>4270</v>
      </c>
      <c r="J320" s="14" t="s">
        <v>28</v>
      </c>
    </row>
    <row r="321" spans="4:10" ht="25" customHeight="1" x14ac:dyDescent="0.2">
      <c r="D321" s="13" t="s">
        <v>78</v>
      </c>
      <c r="E321" s="13" t="s">
        <v>727</v>
      </c>
      <c r="F321" s="13" t="s">
        <v>726</v>
      </c>
      <c r="G321" s="14" t="str">
        <f t="shared" si="4"/>
        <v>05213</v>
      </c>
      <c r="H321" s="14" t="s">
        <v>32</v>
      </c>
      <c r="I321" s="14" t="s">
        <v>4271</v>
      </c>
      <c r="J321" s="14" t="s">
        <v>28</v>
      </c>
    </row>
    <row r="322" spans="4:10" ht="25" customHeight="1" x14ac:dyDescent="0.2">
      <c r="D322" s="13" t="s">
        <v>78</v>
      </c>
      <c r="E322" s="13" t="s">
        <v>729</v>
      </c>
      <c r="F322" s="13" t="s">
        <v>728</v>
      </c>
      <c r="G322" s="14" t="str">
        <f t="shared" si="4"/>
        <v>05214</v>
      </c>
      <c r="H322" s="14" t="s">
        <v>32</v>
      </c>
      <c r="I322" s="14" t="s">
        <v>4272</v>
      </c>
      <c r="J322" s="14" t="s">
        <v>28</v>
      </c>
    </row>
    <row r="323" spans="4:10" ht="25" customHeight="1" x14ac:dyDescent="0.2">
      <c r="D323" s="13" t="s">
        <v>78</v>
      </c>
      <c r="E323" s="13" t="s">
        <v>731</v>
      </c>
      <c r="F323" s="13" t="s">
        <v>730</v>
      </c>
      <c r="G323" s="14" t="str">
        <f t="shared" si="4"/>
        <v>05215</v>
      </c>
      <c r="H323" s="14" t="s">
        <v>32</v>
      </c>
      <c r="I323" s="14" t="s">
        <v>4273</v>
      </c>
      <c r="J323" s="14" t="s">
        <v>28</v>
      </c>
    </row>
    <row r="324" spans="4:10" ht="25" customHeight="1" x14ac:dyDescent="0.2">
      <c r="D324" s="13" t="s">
        <v>78</v>
      </c>
      <c r="E324" s="13" t="s">
        <v>733</v>
      </c>
      <c r="F324" s="13" t="s">
        <v>732</v>
      </c>
      <c r="G324" s="14" t="str">
        <f t="shared" si="4"/>
        <v>05303</v>
      </c>
      <c r="H324" s="14" t="s">
        <v>32</v>
      </c>
      <c r="I324" s="14" t="s">
        <v>28</v>
      </c>
      <c r="J324" s="14" t="s">
        <v>4274</v>
      </c>
    </row>
    <row r="325" spans="4:10" ht="25" customHeight="1" x14ac:dyDescent="0.2">
      <c r="D325" s="13" t="s">
        <v>78</v>
      </c>
      <c r="E325" s="13" t="s">
        <v>735</v>
      </c>
      <c r="F325" s="13" t="s">
        <v>734</v>
      </c>
      <c r="G325" s="14" t="str">
        <f t="shared" ref="G325:G388" si="5">LEFT(F325,5)</f>
        <v>05327</v>
      </c>
      <c r="H325" s="14" t="s">
        <v>32</v>
      </c>
      <c r="I325" s="14" t="s">
        <v>28</v>
      </c>
      <c r="J325" s="14" t="s">
        <v>4275</v>
      </c>
    </row>
    <row r="326" spans="4:10" ht="25" customHeight="1" x14ac:dyDescent="0.2">
      <c r="D326" s="13" t="s">
        <v>78</v>
      </c>
      <c r="E326" s="13" t="s">
        <v>737</v>
      </c>
      <c r="F326" s="13" t="s">
        <v>736</v>
      </c>
      <c r="G326" s="14" t="str">
        <f t="shared" si="5"/>
        <v>05346</v>
      </c>
      <c r="H326" s="14" t="s">
        <v>32</v>
      </c>
      <c r="I326" s="14" t="s">
        <v>28</v>
      </c>
      <c r="J326" s="14" t="s">
        <v>4276</v>
      </c>
    </row>
    <row r="327" spans="4:10" ht="25" customHeight="1" x14ac:dyDescent="0.2">
      <c r="D327" s="13" t="s">
        <v>78</v>
      </c>
      <c r="E327" s="13" t="s">
        <v>739</v>
      </c>
      <c r="F327" s="13" t="s">
        <v>738</v>
      </c>
      <c r="G327" s="14" t="str">
        <f t="shared" si="5"/>
        <v>05348</v>
      </c>
      <c r="H327" s="14" t="s">
        <v>32</v>
      </c>
      <c r="I327" s="14" t="s">
        <v>28</v>
      </c>
      <c r="J327" s="14" t="s">
        <v>4277</v>
      </c>
    </row>
    <row r="328" spans="4:10" ht="25" customHeight="1" x14ac:dyDescent="0.2">
      <c r="D328" s="13" t="s">
        <v>78</v>
      </c>
      <c r="E328" s="13" t="s">
        <v>741</v>
      </c>
      <c r="F328" s="13" t="s">
        <v>740</v>
      </c>
      <c r="G328" s="14" t="str">
        <f t="shared" si="5"/>
        <v>05349</v>
      </c>
      <c r="H328" s="14" t="s">
        <v>32</v>
      </c>
      <c r="I328" s="14" t="s">
        <v>28</v>
      </c>
      <c r="J328" s="14" t="s">
        <v>4278</v>
      </c>
    </row>
    <row r="329" spans="4:10" ht="25" customHeight="1" x14ac:dyDescent="0.2">
      <c r="D329" s="13" t="s">
        <v>78</v>
      </c>
      <c r="E329" s="13" t="s">
        <v>743</v>
      </c>
      <c r="F329" s="13" t="s">
        <v>742</v>
      </c>
      <c r="G329" s="14" t="str">
        <f t="shared" si="5"/>
        <v>05361</v>
      </c>
      <c r="H329" s="14" t="s">
        <v>32</v>
      </c>
      <c r="I329" s="14" t="s">
        <v>28</v>
      </c>
      <c r="J329" s="14" t="s">
        <v>4279</v>
      </c>
    </row>
    <row r="330" spans="4:10" ht="25" customHeight="1" x14ac:dyDescent="0.2">
      <c r="D330" s="13" t="s">
        <v>78</v>
      </c>
      <c r="E330" s="13" t="s">
        <v>745</v>
      </c>
      <c r="F330" s="13" t="s">
        <v>744</v>
      </c>
      <c r="G330" s="14" t="str">
        <f t="shared" si="5"/>
        <v>05363</v>
      </c>
      <c r="H330" s="14" t="s">
        <v>32</v>
      </c>
      <c r="I330" s="14" t="s">
        <v>28</v>
      </c>
      <c r="J330" s="14" t="s">
        <v>4280</v>
      </c>
    </row>
    <row r="331" spans="4:10" ht="25" customHeight="1" x14ac:dyDescent="0.2">
      <c r="D331" s="13" t="s">
        <v>78</v>
      </c>
      <c r="E331" s="13" t="s">
        <v>747</v>
      </c>
      <c r="F331" s="13" t="s">
        <v>746</v>
      </c>
      <c r="G331" s="14" t="str">
        <f t="shared" si="5"/>
        <v>05366</v>
      </c>
      <c r="H331" s="14" t="s">
        <v>32</v>
      </c>
      <c r="I331" s="14" t="s">
        <v>28</v>
      </c>
      <c r="J331" s="14" t="s">
        <v>4281</v>
      </c>
    </row>
    <row r="332" spans="4:10" ht="25" customHeight="1" x14ac:dyDescent="0.2">
      <c r="D332" s="13" t="s">
        <v>78</v>
      </c>
      <c r="E332" s="13" t="s">
        <v>749</v>
      </c>
      <c r="F332" s="13" t="s">
        <v>748</v>
      </c>
      <c r="G332" s="14" t="str">
        <f t="shared" si="5"/>
        <v>05368</v>
      </c>
      <c r="H332" s="14" t="s">
        <v>32</v>
      </c>
      <c r="I332" s="14" t="s">
        <v>28</v>
      </c>
      <c r="J332" s="14" t="s">
        <v>4282</v>
      </c>
    </row>
    <row r="333" spans="4:10" ht="25" customHeight="1" x14ac:dyDescent="0.2">
      <c r="D333" s="13" t="s">
        <v>78</v>
      </c>
      <c r="E333" s="13" t="s">
        <v>751</v>
      </c>
      <c r="F333" s="13" t="s">
        <v>750</v>
      </c>
      <c r="G333" s="14" t="str">
        <f t="shared" si="5"/>
        <v>05434</v>
      </c>
      <c r="H333" s="14" t="s">
        <v>32</v>
      </c>
      <c r="I333" s="14" t="s">
        <v>28</v>
      </c>
      <c r="J333" s="14" t="s">
        <v>4283</v>
      </c>
    </row>
    <row r="334" spans="4:10" ht="25" customHeight="1" x14ac:dyDescent="0.2">
      <c r="D334" s="13" t="s">
        <v>78</v>
      </c>
      <c r="E334" s="13" t="s">
        <v>753</v>
      </c>
      <c r="F334" s="13" t="s">
        <v>752</v>
      </c>
      <c r="G334" s="14" t="str">
        <f t="shared" si="5"/>
        <v>05463</v>
      </c>
      <c r="H334" s="14" t="s">
        <v>32</v>
      </c>
      <c r="I334" s="14" t="s">
        <v>28</v>
      </c>
      <c r="J334" s="14" t="s">
        <v>4284</v>
      </c>
    </row>
    <row r="335" spans="4:10" ht="25" customHeight="1" x14ac:dyDescent="0.2">
      <c r="D335" s="13" t="s">
        <v>78</v>
      </c>
      <c r="E335" s="13" t="s">
        <v>755</v>
      </c>
      <c r="F335" s="13" t="s">
        <v>754</v>
      </c>
      <c r="G335" s="14" t="str">
        <f t="shared" si="5"/>
        <v>05464</v>
      </c>
      <c r="H335" s="14" t="s">
        <v>32</v>
      </c>
      <c r="I335" s="14" t="s">
        <v>28</v>
      </c>
      <c r="J335" s="14" t="s">
        <v>4285</v>
      </c>
    </row>
    <row r="336" spans="4:10" ht="25" customHeight="1" x14ac:dyDescent="0.2">
      <c r="D336" s="13" t="s">
        <v>79</v>
      </c>
      <c r="E336" s="13" t="s">
        <v>757</v>
      </c>
      <c r="F336" s="13" t="s">
        <v>756</v>
      </c>
      <c r="G336" s="14" t="str">
        <f t="shared" si="5"/>
        <v>06201</v>
      </c>
      <c r="H336" s="14" t="s">
        <v>33</v>
      </c>
      <c r="I336" s="14" t="s">
        <v>33</v>
      </c>
      <c r="J336" s="14" t="s">
        <v>28</v>
      </c>
    </row>
    <row r="337" spans="4:10" ht="25" customHeight="1" x14ac:dyDescent="0.2">
      <c r="D337" s="13" t="s">
        <v>79</v>
      </c>
      <c r="E337" s="13" t="s">
        <v>759</v>
      </c>
      <c r="F337" s="13" t="s">
        <v>758</v>
      </c>
      <c r="G337" s="14" t="str">
        <f t="shared" si="5"/>
        <v>06202</v>
      </c>
      <c r="H337" s="14" t="s">
        <v>33</v>
      </c>
      <c r="I337" s="14" t="s">
        <v>4286</v>
      </c>
      <c r="J337" s="14" t="s">
        <v>28</v>
      </c>
    </row>
    <row r="338" spans="4:10" ht="25" customHeight="1" x14ac:dyDescent="0.2">
      <c r="D338" s="13" t="s">
        <v>79</v>
      </c>
      <c r="E338" s="13" t="s">
        <v>761</v>
      </c>
      <c r="F338" s="13" t="s">
        <v>760</v>
      </c>
      <c r="G338" s="14" t="str">
        <f t="shared" si="5"/>
        <v>06203</v>
      </c>
      <c r="H338" s="14" t="s">
        <v>33</v>
      </c>
      <c r="I338" s="14" t="s">
        <v>4287</v>
      </c>
      <c r="J338" s="14" t="s">
        <v>28</v>
      </c>
    </row>
    <row r="339" spans="4:10" ht="25" customHeight="1" x14ac:dyDescent="0.2">
      <c r="D339" s="13" t="s">
        <v>79</v>
      </c>
      <c r="E339" s="13" t="s">
        <v>763</v>
      </c>
      <c r="F339" s="13" t="s">
        <v>762</v>
      </c>
      <c r="G339" s="14" t="str">
        <f t="shared" si="5"/>
        <v>06204</v>
      </c>
      <c r="H339" s="14" t="s">
        <v>33</v>
      </c>
      <c r="I339" s="14" t="s">
        <v>4288</v>
      </c>
      <c r="J339" s="14" t="s">
        <v>28</v>
      </c>
    </row>
    <row r="340" spans="4:10" ht="25" customHeight="1" x14ac:dyDescent="0.2">
      <c r="D340" s="13" t="s">
        <v>79</v>
      </c>
      <c r="E340" s="13" t="s">
        <v>765</v>
      </c>
      <c r="F340" s="13" t="s">
        <v>764</v>
      </c>
      <c r="G340" s="14" t="str">
        <f t="shared" si="5"/>
        <v>06205</v>
      </c>
      <c r="H340" s="14" t="s">
        <v>33</v>
      </c>
      <c r="I340" s="14" t="s">
        <v>4289</v>
      </c>
      <c r="J340" s="14" t="s">
        <v>28</v>
      </c>
    </row>
    <row r="341" spans="4:10" ht="25" customHeight="1" x14ac:dyDescent="0.2">
      <c r="D341" s="13" t="s">
        <v>79</v>
      </c>
      <c r="E341" s="13" t="s">
        <v>767</v>
      </c>
      <c r="F341" s="13" t="s">
        <v>766</v>
      </c>
      <c r="G341" s="14" t="str">
        <f t="shared" si="5"/>
        <v>06206</v>
      </c>
      <c r="H341" s="14" t="s">
        <v>33</v>
      </c>
      <c r="I341" s="14" t="s">
        <v>4290</v>
      </c>
      <c r="J341" s="14" t="s">
        <v>28</v>
      </c>
    </row>
    <row r="342" spans="4:10" ht="25" customHeight="1" x14ac:dyDescent="0.2">
      <c r="D342" s="13" t="s">
        <v>79</v>
      </c>
      <c r="E342" s="13" t="s">
        <v>769</v>
      </c>
      <c r="F342" s="13" t="s">
        <v>768</v>
      </c>
      <c r="G342" s="14" t="str">
        <f t="shared" si="5"/>
        <v>06207</v>
      </c>
      <c r="H342" s="14" t="s">
        <v>33</v>
      </c>
      <c r="I342" s="14" t="s">
        <v>4291</v>
      </c>
      <c r="J342" s="14" t="s">
        <v>28</v>
      </c>
    </row>
    <row r="343" spans="4:10" ht="25" customHeight="1" x14ac:dyDescent="0.2">
      <c r="D343" s="13" t="s">
        <v>79</v>
      </c>
      <c r="E343" s="13" t="s">
        <v>771</v>
      </c>
      <c r="F343" s="13" t="s">
        <v>770</v>
      </c>
      <c r="G343" s="14" t="str">
        <f t="shared" si="5"/>
        <v>06208</v>
      </c>
      <c r="H343" s="14" t="s">
        <v>33</v>
      </c>
      <c r="I343" s="14" t="s">
        <v>4292</v>
      </c>
      <c r="J343" s="14" t="s">
        <v>28</v>
      </c>
    </row>
    <row r="344" spans="4:10" ht="25" customHeight="1" x14ac:dyDescent="0.2">
      <c r="D344" s="13" t="s">
        <v>79</v>
      </c>
      <c r="E344" s="13" t="s">
        <v>773</v>
      </c>
      <c r="F344" s="13" t="s">
        <v>772</v>
      </c>
      <c r="G344" s="14" t="str">
        <f t="shared" si="5"/>
        <v>06209</v>
      </c>
      <c r="H344" s="14" t="s">
        <v>33</v>
      </c>
      <c r="I344" s="14" t="s">
        <v>4293</v>
      </c>
      <c r="J344" s="14" t="s">
        <v>28</v>
      </c>
    </row>
    <row r="345" spans="4:10" ht="25" customHeight="1" x14ac:dyDescent="0.2">
      <c r="D345" s="13" t="s">
        <v>79</v>
      </c>
      <c r="E345" s="13" t="s">
        <v>775</v>
      </c>
      <c r="F345" s="13" t="s">
        <v>774</v>
      </c>
      <c r="G345" s="14" t="str">
        <f t="shared" si="5"/>
        <v>06210</v>
      </c>
      <c r="H345" s="14" t="s">
        <v>33</v>
      </c>
      <c r="I345" s="14" t="s">
        <v>4294</v>
      </c>
      <c r="J345" s="14" t="s">
        <v>28</v>
      </c>
    </row>
    <row r="346" spans="4:10" ht="25" customHeight="1" x14ac:dyDescent="0.2">
      <c r="D346" s="13" t="s">
        <v>79</v>
      </c>
      <c r="E346" s="13" t="s">
        <v>777</v>
      </c>
      <c r="F346" s="13" t="s">
        <v>776</v>
      </c>
      <c r="G346" s="14" t="str">
        <f t="shared" si="5"/>
        <v>06211</v>
      </c>
      <c r="H346" s="14" t="s">
        <v>33</v>
      </c>
      <c r="I346" s="14" t="s">
        <v>4295</v>
      </c>
      <c r="J346" s="14" t="s">
        <v>28</v>
      </c>
    </row>
    <row r="347" spans="4:10" ht="25" customHeight="1" x14ac:dyDescent="0.2">
      <c r="D347" s="13" t="s">
        <v>79</v>
      </c>
      <c r="E347" s="13" t="s">
        <v>779</v>
      </c>
      <c r="F347" s="13" t="s">
        <v>778</v>
      </c>
      <c r="G347" s="14" t="str">
        <f t="shared" si="5"/>
        <v>06212</v>
      </c>
      <c r="H347" s="14" t="s">
        <v>33</v>
      </c>
      <c r="I347" s="14" t="s">
        <v>4296</v>
      </c>
      <c r="J347" s="14" t="s">
        <v>28</v>
      </c>
    </row>
    <row r="348" spans="4:10" ht="25" customHeight="1" x14ac:dyDescent="0.2">
      <c r="D348" s="13" t="s">
        <v>79</v>
      </c>
      <c r="E348" s="13" t="s">
        <v>781</v>
      </c>
      <c r="F348" s="13" t="s">
        <v>780</v>
      </c>
      <c r="G348" s="14" t="str">
        <f t="shared" si="5"/>
        <v>06213</v>
      </c>
      <c r="H348" s="14" t="s">
        <v>33</v>
      </c>
      <c r="I348" s="14" t="s">
        <v>4297</v>
      </c>
      <c r="J348" s="14" t="s">
        <v>28</v>
      </c>
    </row>
    <row r="349" spans="4:10" ht="25" customHeight="1" x14ac:dyDescent="0.2">
      <c r="D349" s="13" t="s">
        <v>79</v>
      </c>
      <c r="E349" s="13" t="s">
        <v>783</v>
      </c>
      <c r="F349" s="13" t="s">
        <v>782</v>
      </c>
      <c r="G349" s="14" t="str">
        <f t="shared" si="5"/>
        <v>06301</v>
      </c>
      <c r="H349" s="14" t="s">
        <v>33</v>
      </c>
      <c r="I349" s="14" t="s">
        <v>28</v>
      </c>
      <c r="J349" s="14" t="s">
        <v>4298</v>
      </c>
    </row>
    <row r="350" spans="4:10" ht="25" customHeight="1" x14ac:dyDescent="0.2">
      <c r="D350" s="13" t="s">
        <v>79</v>
      </c>
      <c r="E350" s="13" t="s">
        <v>785</v>
      </c>
      <c r="F350" s="13" t="s">
        <v>784</v>
      </c>
      <c r="G350" s="14" t="str">
        <f t="shared" si="5"/>
        <v>06302</v>
      </c>
      <c r="H350" s="14" t="s">
        <v>33</v>
      </c>
      <c r="I350" s="14" t="s">
        <v>28</v>
      </c>
      <c r="J350" s="14" t="s">
        <v>4299</v>
      </c>
    </row>
    <row r="351" spans="4:10" ht="25" customHeight="1" x14ac:dyDescent="0.2">
      <c r="D351" s="13" t="s">
        <v>79</v>
      </c>
      <c r="E351" s="13" t="s">
        <v>787</v>
      </c>
      <c r="F351" s="13" t="s">
        <v>786</v>
      </c>
      <c r="G351" s="14" t="str">
        <f t="shared" si="5"/>
        <v>06321</v>
      </c>
      <c r="H351" s="14" t="s">
        <v>33</v>
      </c>
      <c r="I351" s="14" t="s">
        <v>28</v>
      </c>
      <c r="J351" s="14" t="s">
        <v>4300</v>
      </c>
    </row>
    <row r="352" spans="4:10" ht="25" customHeight="1" x14ac:dyDescent="0.2">
      <c r="D352" s="13" t="s">
        <v>79</v>
      </c>
      <c r="E352" s="13" t="s">
        <v>789</v>
      </c>
      <c r="F352" s="13" t="s">
        <v>788</v>
      </c>
      <c r="G352" s="14" t="str">
        <f t="shared" si="5"/>
        <v>06322</v>
      </c>
      <c r="H352" s="14" t="s">
        <v>33</v>
      </c>
      <c r="I352" s="14" t="s">
        <v>28</v>
      </c>
      <c r="J352" s="14" t="s">
        <v>4301</v>
      </c>
    </row>
    <row r="353" spans="4:10" ht="25" customHeight="1" x14ac:dyDescent="0.2">
      <c r="D353" s="13" t="s">
        <v>79</v>
      </c>
      <c r="E353" s="13" t="s">
        <v>791</v>
      </c>
      <c r="F353" s="13" t="s">
        <v>790</v>
      </c>
      <c r="G353" s="14" t="str">
        <f t="shared" si="5"/>
        <v>06323</v>
      </c>
      <c r="H353" s="14" t="s">
        <v>33</v>
      </c>
      <c r="I353" s="14" t="s">
        <v>28</v>
      </c>
      <c r="J353" s="14" t="s">
        <v>4302</v>
      </c>
    </row>
    <row r="354" spans="4:10" ht="25" customHeight="1" x14ac:dyDescent="0.2">
      <c r="D354" s="13" t="s">
        <v>79</v>
      </c>
      <c r="E354" s="13" t="s">
        <v>793</v>
      </c>
      <c r="F354" s="13" t="s">
        <v>792</v>
      </c>
      <c r="G354" s="14" t="str">
        <f t="shared" si="5"/>
        <v>06324</v>
      </c>
      <c r="H354" s="14" t="s">
        <v>33</v>
      </c>
      <c r="I354" s="14" t="s">
        <v>28</v>
      </c>
      <c r="J354" s="14" t="s">
        <v>4303</v>
      </c>
    </row>
    <row r="355" spans="4:10" ht="25" customHeight="1" x14ac:dyDescent="0.2">
      <c r="D355" s="13" t="s">
        <v>79</v>
      </c>
      <c r="E355" s="13" t="s">
        <v>795</v>
      </c>
      <c r="F355" s="13" t="s">
        <v>794</v>
      </c>
      <c r="G355" s="14" t="str">
        <f t="shared" si="5"/>
        <v>06341</v>
      </c>
      <c r="H355" s="14" t="s">
        <v>33</v>
      </c>
      <c r="I355" s="14" t="s">
        <v>28</v>
      </c>
      <c r="J355" s="14" t="s">
        <v>4304</v>
      </c>
    </row>
    <row r="356" spans="4:10" ht="25" customHeight="1" x14ac:dyDescent="0.2">
      <c r="D356" s="13" t="s">
        <v>79</v>
      </c>
      <c r="E356" s="13" t="s">
        <v>797</v>
      </c>
      <c r="F356" s="13" t="s">
        <v>796</v>
      </c>
      <c r="G356" s="14" t="str">
        <f t="shared" si="5"/>
        <v>06361</v>
      </c>
      <c r="H356" s="14" t="s">
        <v>33</v>
      </c>
      <c r="I356" s="14" t="s">
        <v>28</v>
      </c>
      <c r="J356" s="14" t="s">
        <v>4305</v>
      </c>
    </row>
    <row r="357" spans="4:10" ht="25" customHeight="1" x14ac:dyDescent="0.2">
      <c r="D357" s="13" t="s">
        <v>79</v>
      </c>
      <c r="E357" s="13" t="s">
        <v>799</v>
      </c>
      <c r="F357" s="13" t="s">
        <v>798</v>
      </c>
      <c r="G357" s="14" t="str">
        <f t="shared" si="5"/>
        <v>06362</v>
      </c>
      <c r="H357" s="14" t="s">
        <v>33</v>
      </c>
      <c r="I357" s="14" t="s">
        <v>28</v>
      </c>
      <c r="J357" s="14" t="s">
        <v>4306</v>
      </c>
    </row>
    <row r="358" spans="4:10" ht="25" customHeight="1" x14ac:dyDescent="0.2">
      <c r="D358" s="13" t="s">
        <v>79</v>
      </c>
      <c r="E358" s="13" t="s">
        <v>801</v>
      </c>
      <c r="F358" s="13" t="s">
        <v>800</v>
      </c>
      <c r="G358" s="14" t="str">
        <f t="shared" si="5"/>
        <v>06363</v>
      </c>
      <c r="H358" s="14" t="s">
        <v>33</v>
      </c>
      <c r="I358" s="14" t="s">
        <v>28</v>
      </c>
      <c r="J358" s="14" t="s">
        <v>4307</v>
      </c>
    </row>
    <row r="359" spans="4:10" ht="25" customHeight="1" x14ac:dyDescent="0.2">
      <c r="D359" s="13" t="s">
        <v>79</v>
      </c>
      <c r="E359" s="13" t="s">
        <v>803</v>
      </c>
      <c r="F359" s="13" t="s">
        <v>802</v>
      </c>
      <c r="G359" s="14" t="str">
        <f t="shared" si="5"/>
        <v>06364</v>
      </c>
      <c r="H359" s="14" t="s">
        <v>33</v>
      </c>
      <c r="I359" s="14" t="s">
        <v>28</v>
      </c>
      <c r="J359" s="14" t="s">
        <v>4308</v>
      </c>
    </row>
    <row r="360" spans="4:10" ht="25" customHeight="1" x14ac:dyDescent="0.2">
      <c r="D360" s="13" t="s">
        <v>79</v>
      </c>
      <c r="E360" s="13" t="s">
        <v>805</v>
      </c>
      <c r="F360" s="13" t="s">
        <v>804</v>
      </c>
      <c r="G360" s="14" t="str">
        <f t="shared" si="5"/>
        <v>06365</v>
      </c>
      <c r="H360" s="14" t="s">
        <v>33</v>
      </c>
      <c r="I360" s="14" t="s">
        <v>28</v>
      </c>
      <c r="J360" s="14" t="s">
        <v>4309</v>
      </c>
    </row>
    <row r="361" spans="4:10" ht="25" customHeight="1" x14ac:dyDescent="0.2">
      <c r="D361" s="13" t="s">
        <v>79</v>
      </c>
      <c r="E361" s="13" t="s">
        <v>807</v>
      </c>
      <c r="F361" s="13" t="s">
        <v>806</v>
      </c>
      <c r="G361" s="14" t="str">
        <f t="shared" si="5"/>
        <v>06366</v>
      </c>
      <c r="H361" s="14" t="s">
        <v>33</v>
      </c>
      <c r="I361" s="14" t="s">
        <v>28</v>
      </c>
      <c r="J361" s="14" t="s">
        <v>4310</v>
      </c>
    </row>
    <row r="362" spans="4:10" ht="25" customHeight="1" x14ac:dyDescent="0.2">
      <c r="D362" s="13" t="s">
        <v>79</v>
      </c>
      <c r="E362" s="13" t="s">
        <v>809</v>
      </c>
      <c r="F362" s="13" t="s">
        <v>808</v>
      </c>
      <c r="G362" s="14" t="str">
        <f t="shared" si="5"/>
        <v>06367</v>
      </c>
      <c r="H362" s="14" t="s">
        <v>33</v>
      </c>
      <c r="I362" s="14" t="s">
        <v>28</v>
      </c>
      <c r="J362" s="14" t="s">
        <v>4311</v>
      </c>
    </row>
    <row r="363" spans="4:10" ht="25" customHeight="1" x14ac:dyDescent="0.2">
      <c r="D363" s="13" t="s">
        <v>79</v>
      </c>
      <c r="E363" s="13" t="s">
        <v>811</v>
      </c>
      <c r="F363" s="13" t="s">
        <v>810</v>
      </c>
      <c r="G363" s="14" t="str">
        <f t="shared" si="5"/>
        <v>06381</v>
      </c>
      <c r="H363" s="14" t="s">
        <v>33</v>
      </c>
      <c r="I363" s="14" t="s">
        <v>28</v>
      </c>
      <c r="J363" s="14" t="s">
        <v>4312</v>
      </c>
    </row>
    <row r="364" spans="4:10" ht="25" customHeight="1" x14ac:dyDescent="0.2">
      <c r="D364" s="13" t="s">
        <v>79</v>
      </c>
      <c r="E364" s="13" t="s">
        <v>813</v>
      </c>
      <c r="F364" s="13" t="s">
        <v>812</v>
      </c>
      <c r="G364" s="14" t="str">
        <f t="shared" si="5"/>
        <v>06382</v>
      </c>
      <c r="H364" s="14" t="s">
        <v>33</v>
      </c>
      <c r="I364" s="14" t="s">
        <v>28</v>
      </c>
      <c r="J364" s="14" t="s">
        <v>4313</v>
      </c>
    </row>
    <row r="365" spans="4:10" ht="25" customHeight="1" x14ac:dyDescent="0.2">
      <c r="D365" s="13" t="s">
        <v>79</v>
      </c>
      <c r="E365" s="13" t="s">
        <v>815</v>
      </c>
      <c r="F365" s="13" t="s">
        <v>814</v>
      </c>
      <c r="G365" s="14" t="str">
        <f t="shared" si="5"/>
        <v>06401</v>
      </c>
      <c r="H365" s="14" t="s">
        <v>33</v>
      </c>
      <c r="I365" s="14" t="s">
        <v>28</v>
      </c>
      <c r="J365" s="14" t="s">
        <v>4314</v>
      </c>
    </row>
    <row r="366" spans="4:10" ht="25" customHeight="1" x14ac:dyDescent="0.2">
      <c r="D366" s="13" t="s">
        <v>79</v>
      </c>
      <c r="E366" s="13" t="s">
        <v>817</v>
      </c>
      <c r="F366" s="13" t="s">
        <v>816</v>
      </c>
      <c r="G366" s="14" t="str">
        <f t="shared" si="5"/>
        <v>06402</v>
      </c>
      <c r="H366" s="14" t="s">
        <v>33</v>
      </c>
      <c r="I366" s="14" t="s">
        <v>28</v>
      </c>
      <c r="J366" s="14" t="s">
        <v>4315</v>
      </c>
    </row>
    <row r="367" spans="4:10" ht="25" customHeight="1" x14ac:dyDescent="0.2">
      <c r="D367" s="13" t="s">
        <v>79</v>
      </c>
      <c r="E367" s="13" t="s">
        <v>819</v>
      </c>
      <c r="F367" s="13" t="s">
        <v>818</v>
      </c>
      <c r="G367" s="14" t="str">
        <f t="shared" si="5"/>
        <v>06403</v>
      </c>
      <c r="H367" s="14" t="s">
        <v>33</v>
      </c>
      <c r="I367" s="14" t="s">
        <v>28</v>
      </c>
      <c r="J367" s="14" t="s">
        <v>4316</v>
      </c>
    </row>
    <row r="368" spans="4:10" ht="25" customHeight="1" x14ac:dyDescent="0.2">
      <c r="D368" s="13" t="s">
        <v>79</v>
      </c>
      <c r="E368" s="13" t="s">
        <v>821</v>
      </c>
      <c r="F368" s="13" t="s">
        <v>820</v>
      </c>
      <c r="G368" s="14" t="str">
        <f t="shared" si="5"/>
        <v>06426</v>
      </c>
      <c r="H368" s="14" t="s">
        <v>33</v>
      </c>
      <c r="I368" s="14" t="s">
        <v>28</v>
      </c>
      <c r="J368" s="14" t="s">
        <v>4317</v>
      </c>
    </row>
    <row r="369" spans="4:10" ht="25" customHeight="1" x14ac:dyDescent="0.2">
      <c r="D369" s="13" t="s">
        <v>79</v>
      </c>
      <c r="E369" s="13" t="s">
        <v>823</v>
      </c>
      <c r="F369" s="13" t="s">
        <v>822</v>
      </c>
      <c r="G369" s="14" t="str">
        <f t="shared" si="5"/>
        <v>06428</v>
      </c>
      <c r="H369" s="14" t="s">
        <v>33</v>
      </c>
      <c r="I369" s="14" t="s">
        <v>28</v>
      </c>
      <c r="J369" s="14" t="s">
        <v>4318</v>
      </c>
    </row>
    <row r="370" spans="4:10" ht="25" customHeight="1" x14ac:dyDescent="0.2">
      <c r="D370" s="13" t="s">
        <v>79</v>
      </c>
      <c r="E370" s="13" t="s">
        <v>825</v>
      </c>
      <c r="F370" s="13" t="s">
        <v>824</v>
      </c>
      <c r="G370" s="14" t="str">
        <f t="shared" si="5"/>
        <v>06461</v>
      </c>
      <c r="H370" s="14" t="s">
        <v>33</v>
      </c>
      <c r="I370" s="14" t="s">
        <v>28</v>
      </c>
      <c r="J370" s="14" t="s">
        <v>4319</v>
      </c>
    </row>
    <row r="371" spans="4:10" ht="25" customHeight="1" x14ac:dyDescent="0.2">
      <c r="D371" s="13" t="s">
        <v>80</v>
      </c>
      <c r="E371" s="13" t="s">
        <v>827</v>
      </c>
      <c r="F371" s="13" t="s">
        <v>826</v>
      </c>
      <c r="G371" s="14" t="str">
        <f t="shared" si="5"/>
        <v>07201</v>
      </c>
      <c r="H371" s="14" t="s">
        <v>34</v>
      </c>
      <c r="I371" s="14" t="s">
        <v>34</v>
      </c>
      <c r="J371" s="14" t="s">
        <v>28</v>
      </c>
    </row>
    <row r="372" spans="4:10" ht="25" customHeight="1" x14ac:dyDescent="0.2">
      <c r="D372" s="13" t="s">
        <v>80</v>
      </c>
      <c r="E372" s="13" t="s">
        <v>829</v>
      </c>
      <c r="F372" s="13" t="s">
        <v>828</v>
      </c>
      <c r="G372" s="14" t="str">
        <f t="shared" si="5"/>
        <v>07202</v>
      </c>
      <c r="H372" s="14" t="s">
        <v>34</v>
      </c>
      <c r="I372" s="14" t="s">
        <v>4320</v>
      </c>
      <c r="J372" s="14" t="s">
        <v>28</v>
      </c>
    </row>
    <row r="373" spans="4:10" ht="25" customHeight="1" x14ac:dyDescent="0.2">
      <c r="D373" s="13" t="s">
        <v>80</v>
      </c>
      <c r="E373" s="13" t="s">
        <v>831</v>
      </c>
      <c r="F373" s="13" t="s">
        <v>830</v>
      </c>
      <c r="G373" s="14" t="str">
        <f t="shared" si="5"/>
        <v>07203</v>
      </c>
      <c r="H373" s="14" t="s">
        <v>34</v>
      </c>
      <c r="I373" s="14" t="s">
        <v>4321</v>
      </c>
      <c r="J373" s="14" t="s">
        <v>28</v>
      </c>
    </row>
    <row r="374" spans="4:10" ht="25" customHeight="1" x14ac:dyDescent="0.2">
      <c r="D374" s="13" t="s">
        <v>80</v>
      </c>
      <c r="E374" s="13" t="s">
        <v>833</v>
      </c>
      <c r="F374" s="13" t="s">
        <v>832</v>
      </c>
      <c r="G374" s="14" t="str">
        <f t="shared" si="5"/>
        <v>07204</v>
      </c>
      <c r="H374" s="14" t="s">
        <v>34</v>
      </c>
      <c r="I374" s="14" t="s">
        <v>4322</v>
      </c>
      <c r="J374" s="14" t="s">
        <v>28</v>
      </c>
    </row>
    <row r="375" spans="4:10" ht="25" customHeight="1" x14ac:dyDescent="0.2">
      <c r="D375" s="13" t="s">
        <v>80</v>
      </c>
      <c r="E375" s="13" t="s">
        <v>835</v>
      </c>
      <c r="F375" s="13" t="s">
        <v>834</v>
      </c>
      <c r="G375" s="14" t="str">
        <f t="shared" si="5"/>
        <v>07205</v>
      </c>
      <c r="H375" s="14" t="s">
        <v>34</v>
      </c>
      <c r="I375" s="14" t="s">
        <v>4323</v>
      </c>
      <c r="J375" s="14" t="s">
        <v>28</v>
      </c>
    </row>
    <row r="376" spans="4:10" ht="25" customHeight="1" x14ac:dyDescent="0.2">
      <c r="D376" s="13" t="s">
        <v>80</v>
      </c>
      <c r="E376" s="13" t="s">
        <v>837</v>
      </c>
      <c r="F376" s="13" t="s">
        <v>836</v>
      </c>
      <c r="G376" s="14" t="str">
        <f t="shared" si="5"/>
        <v>07207</v>
      </c>
      <c r="H376" s="14" t="s">
        <v>34</v>
      </c>
      <c r="I376" s="14" t="s">
        <v>4324</v>
      </c>
      <c r="J376" s="14" t="s">
        <v>28</v>
      </c>
    </row>
    <row r="377" spans="4:10" ht="25" customHeight="1" x14ac:dyDescent="0.2">
      <c r="D377" s="13" t="s">
        <v>80</v>
      </c>
      <c r="E377" s="13" t="s">
        <v>839</v>
      </c>
      <c r="F377" s="13" t="s">
        <v>838</v>
      </c>
      <c r="G377" s="14" t="str">
        <f t="shared" si="5"/>
        <v>07208</v>
      </c>
      <c r="H377" s="14" t="s">
        <v>34</v>
      </c>
      <c r="I377" s="14" t="s">
        <v>4325</v>
      </c>
      <c r="J377" s="14" t="s">
        <v>28</v>
      </c>
    </row>
    <row r="378" spans="4:10" ht="25" customHeight="1" x14ac:dyDescent="0.2">
      <c r="D378" s="13" t="s">
        <v>80</v>
      </c>
      <c r="E378" s="13" t="s">
        <v>841</v>
      </c>
      <c r="F378" s="13" t="s">
        <v>840</v>
      </c>
      <c r="G378" s="14" t="str">
        <f t="shared" si="5"/>
        <v>07209</v>
      </c>
      <c r="H378" s="14" t="s">
        <v>34</v>
      </c>
      <c r="I378" s="14" t="s">
        <v>4326</v>
      </c>
      <c r="J378" s="14" t="s">
        <v>28</v>
      </c>
    </row>
    <row r="379" spans="4:10" ht="25" customHeight="1" x14ac:dyDescent="0.2">
      <c r="D379" s="13" t="s">
        <v>80</v>
      </c>
      <c r="E379" s="13" t="s">
        <v>843</v>
      </c>
      <c r="F379" s="13" t="s">
        <v>842</v>
      </c>
      <c r="G379" s="14" t="str">
        <f t="shared" si="5"/>
        <v>07210</v>
      </c>
      <c r="H379" s="14" t="s">
        <v>34</v>
      </c>
      <c r="I379" s="14" t="s">
        <v>4327</v>
      </c>
      <c r="J379" s="14" t="s">
        <v>28</v>
      </c>
    </row>
    <row r="380" spans="4:10" ht="25" customHeight="1" x14ac:dyDescent="0.2">
      <c r="D380" s="13" t="s">
        <v>80</v>
      </c>
      <c r="E380" s="13" t="s">
        <v>845</v>
      </c>
      <c r="F380" s="13" t="s">
        <v>844</v>
      </c>
      <c r="G380" s="14" t="str">
        <f t="shared" si="5"/>
        <v>07211</v>
      </c>
      <c r="H380" s="14" t="s">
        <v>34</v>
      </c>
      <c r="I380" s="14" t="s">
        <v>4328</v>
      </c>
      <c r="J380" s="14" t="s">
        <v>28</v>
      </c>
    </row>
    <row r="381" spans="4:10" ht="25" customHeight="1" x14ac:dyDescent="0.2">
      <c r="D381" s="13" t="s">
        <v>80</v>
      </c>
      <c r="E381" s="13" t="s">
        <v>847</v>
      </c>
      <c r="F381" s="13" t="s">
        <v>846</v>
      </c>
      <c r="G381" s="14" t="str">
        <f t="shared" si="5"/>
        <v>07212</v>
      </c>
      <c r="H381" s="14" t="s">
        <v>34</v>
      </c>
      <c r="I381" s="14" t="s">
        <v>4329</v>
      </c>
      <c r="J381" s="14" t="s">
        <v>28</v>
      </c>
    </row>
    <row r="382" spans="4:10" ht="25" customHeight="1" x14ac:dyDescent="0.2">
      <c r="D382" s="13" t="s">
        <v>80</v>
      </c>
      <c r="E382" s="13" t="s">
        <v>185</v>
      </c>
      <c r="F382" s="13" t="s">
        <v>848</v>
      </c>
      <c r="G382" s="14" t="str">
        <f t="shared" si="5"/>
        <v>07213</v>
      </c>
      <c r="H382" s="14" t="s">
        <v>34</v>
      </c>
      <c r="I382" s="14" t="s">
        <v>4000</v>
      </c>
      <c r="J382" s="14" t="s">
        <v>28</v>
      </c>
    </row>
    <row r="383" spans="4:10" ht="25" customHeight="1" x14ac:dyDescent="0.2">
      <c r="D383" s="13" t="s">
        <v>80</v>
      </c>
      <c r="E383" s="13" t="s">
        <v>850</v>
      </c>
      <c r="F383" s="13" t="s">
        <v>849</v>
      </c>
      <c r="G383" s="14" t="str">
        <f t="shared" si="5"/>
        <v>07214</v>
      </c>
      <c r="H383" s="14" t="s">
        <v>34</v>
      </c>
      <c r="I383" s="14" t="s">
        <v>4330</v>
      </c>
      <c r="J383" s="14" t="s">
        <v>28</v>
      </c>
    </row>
    <row r="384" spans="4:10" ht="25" customHeight="1" x14ac:dyDescent="0.2">
      <c r="D384" s="13" t="s">
        <v>80</v>
      </c>
      <c r="E384" s="13" t="s">
        <v>852</v>
      </c>
      <c r="F384" s="13" t="s">
        <v>851</v>
      </c>
      <c r="G384" s="14" t="str">
        <f t="shared" si="5"/>
        <v>07301</v>
      </c>
      <c r="H384" s="14" t="s">
        <v>34</v>
      </c>
      <c r="I384" s="14" t="s">
        <v>28</v>
      </c>
      <c r="J384" s="14" t="s">
        <v>4331</v>
      </c>
    </row>
    <row r="385" spans="4:10" ht="25" customHeight="1" x14ac:dyDescent="0.2">
      <c r="D385" s="13" t="s">
        <v>80</v>
      </c>
      <c r="E385" s="13" t="s">
        <v>854</v>
      </c>
      <c r="F385" s="13" t="s">
        <v>853</v>
      </c>
      <c r="G385" s="14" t="str">
        <f t="shared" si="5"/>
        <v>07303</v>
      </c>
      <c r="H385" s="14" t="s">
        <v>34</v>
      </c>
      <c r="I385" s="14" t="s">
        <v>28</v>
      </c>
      <c r="J385" s="14" t="s">
        <v>4332</v>
      </c>
    </row>
    <row r="386" spans="4:10" ht="25" customHeight="1" x14ac:dyDescent="0.2">
      <c r="D386" s="13" t="s">
        <v>80</v>
      </c>
      <c r="E386" s="13" t="s">
        <v>856</v>
      </c>
      <c r="F386" s="13" t="s">
        <v>855</v>
      </c>
      <c r="G386" s="14" t="str">
        <f t="shared" si="5"/>
        <v>07308</v>
      </c>
      <c r="H386" s="14" t="s">
        <v>34</v>
      </c>
      <c r="I386" s="14" t="s">
        <v>28</v>
      </c>
      <c r="J386" s="14" t="s">
        <v>4333</v>
      </c>
    </row>
    <row r="387" spans="4:10" ht="25" customHeight="1" x14ac:dyDescent="0.2">
      <c r="D387" s="13" t="s">
        <v>80</v>
      </c>
      <c r="E387" s="13" t="s">
        <v>858</v>
      </c>
      <c r="F387" s="13" t="s">
        <v>857</v>
      </c>
      <c r="G387" s="14" t="str">
        <f t="shared" si="5"/>
        <v>07322</v>
      </c>
      <c r="H387" s="14" t="s">
        <v>34</v>
      </c>
      <c r="I387" s="14" t="s">
        <v>28</v>
      </c>
      <c r="J387" s="14" t="s">
        <v>4334</v>
      </c>
    </row>
    <row r="388" spans="4:10" ht="25" customHeight="1" x14ac:dyDescent="0.2">
      <c r="D388" s="13" t="s">
        <v>80</v>
      </c>
      <c r="E388" s="13" t="s">
        <v>860</v>
      </c>
      <c r="F388" s="13" t="s">
        <v>859</v>
      </c>
      <c r="G388" s="14" t="str">
        <f t="shared" si="5"/>
        <v>07342</v>
      </c>
      <c r="H388" s="14" t="s">
        <v>34</v>
      </c>
      <c r="I388" s="14" t="s">
        <v>28</v>
      </c>
      <c r="J388" s="14" t="s">
        <v>4335</v>
      </c>
    </row>
    <row r="389" spans="4:10" ht="25" customHeight="1" x14ac:dyDescent="0.2">
      <c r="D389" s="13" t="s">
        <v>80</v>
      </c>
      <c r="E389" s="13" t="s">
        <v>862</v>
      </c>
      <c r="F389" s="13" t="s">
        <v>861</v>
      </c>
      <c r="G389" s="14" t="str">
        <f t="shared" ref="G389:G452" si="6">LEFT(F389,5)</f>
        <v>07344</v>
      </c>
      <c r="H389" s="14" t="s">
        <v>34</v>
      </c>
      <c r="I389" s="14" t="s">
        <v>28</v>
      </c>
      <c r="J389" s="14" t="s">
        <v>4336</v>
      </c>
    </row>
    <row r="390" spans="4:10" ht="25" customHeight="1" x14ac:dyDescent="0.2">
      <c r="D390" s="13" t="s">
        <v>80</v>
      </c>
      <c r="E390" s="13" t="s">
        <v>864</v>
      </c>
      <c r="F390" s="13" t="s">
        <v>863</v>
      </c>
      <c r="G390" s="14" t="str">
        <f t="shared" si="6"/>
        <v>07362</v>
      </c>
      <c r="H390" s="14" t="s">
        <v>34</v>
      </c>
      <c r="I390" s="14" t="s">
        <v>28</v>
      </c>
      <c r="J390" s="14" t="s">
        <v>4337</v>
      </c>
    </row>
    <row r="391" spans="4:10" ht="25" customHeight="1" x14ac:dyDescent="0.2">
      <c r="D391" s="13" t="s">
        <v>80</v>
      </c>
      <c r="E391" s="13" t="s">
        <v>866</v>
      </c>
      <c r="F391" s="13" t="s">
        <v>865</v>
      </c>
      <c r="G391" s="14" t="str">
        <f t="shared" si="6"/>
        <v>07364</v>
      </c>
      <c r="H391" s="14" t="s">
        <v>34</v>
      </c>
      <c r="I391" s="14" t="s">
        <v>28</v>
      </c>
      <c r="J391" s="14" t="s">
        <v>4338</v>
      </c>
    </row>
    <row r="392" spans="4:10" ht="25" customHeight="1" x14ac:dyDescent="0.2">
      <c r="D392" s="13" t="s">
        <v>80</v>
      </c>
      <c r="E392" s="13" t="s">
        <v>868</v>
      </c>
      <c r="F392" s="13" t="s">
        <v>867</v>
      </c>
      <c r="G392" s="14" t="str">
        <f t="shared" si="6"/>
        <v>07367</v>
      </c>
      <c r="H392" s="14" t="s">
        <v>34</v>
      </c>
      <c r="I392" s="14" t="s">
        <v>28</v>
      </c>
      <c r="J392" s="14" t="s">
        <v>4339</v>
      </c>
    </row>
    <row r="393" spans="4:10" ht="25" customHeight="1" x14ac:dyDescent="0.2">
      <c r="D393" s="13" t="s">
        <v>80</v>
      </c>
      <c r="E393" s="13" t="s">
        <v>870</v>
      </c>
      <c r="F393" s="13" t="s">
        <v>869</v>
      </c>
      <c r="G393" s="14" t="str">
        <f t="shared" si="6"/>
        <v>07368</v>
      </c>
      <c r="H393" s="14" t="s">
        <v>34</v>
      </c>
      <c r="I393" s="14" t="s">
        <v>28</v>
      </c>
      <c r="J393" s="14" t="s">
        <v>4340</v>
      </c>
    </row>
    <row r="394" spans="4:10" ht="25" customHeight="1" x14ac:dyDescent="0.2">
      <c r="D394" s="13" t="s">
        <v>80</v>
      </c>
      <c r="E394" s="13" t="s">
        <v>872</v>
      </c>
      <c r="F394" s="13" t="s">
        <v>871</v>
      </c>
      <c r="G394" s="14" t="str">
        <f t="shared" si="6"/>
        <v>07402</v>
      </c>
      <c r="H394" s="14" t="s">
        <v>34</v>
      </c>
      <c r="I394" s="14" t="s">
        <v>28</v>
      </c>
      <c r="J394" s="14" t="s">
        <v>4341</v>
      </c>
    </row>
    <row r="395" spans="4:10" ht="25" customHeight="1" x14ac:dyDescent="0.2">
      <c r="D395" s="13" t="s">
        <v>80</v>
      </c>
      <c r="E395" s="13" t="s">
        <v>874</v>
      </c>
      <c r="F395" s="13" t="s">
        <v>873</v>
      </c>
      <c r="G395" s="14" t="str">
        <f t="shared" si="6"/>
        <v>07405</v>
      </c>
      <c r="H395" s="14" t="s">
        <v>34</v>
      </c>
      <c r="I395" s="14" t="s">
        <v>28</v>
      </c>
      <c r="J395" s="14" t="s">
        <v>4342</v>
      </c>
    </row>
    <row r="396" spans="4:10" ht="25" customHeight="1" x14ac:dyDescent="0.2">
      <c r="D396" s="13" t="s">
        <v>80</v>
      </c>
      <c r="E396" s="13" t="s">
        <v>876</v>
      </c>
      <c r="F396" s="13" t="s">
        <v>875</v>
      </c>
      <c r="G396" s="14" t="str">
        <f t="shared" si="6"/>
        <v>07407</v>
      </c>
      <c r="H396" s="14" t="s">
        <v>34</v>
      </c>
      <c r="I396" s="14" t="s">
        <v>28</v>
      </c>
      <c r="J396" s="14" t="s">
        <v>4343</v>
      </c>
    </row>
    <row r="397" spans="4:10" ht="25" customHeight="1" x14ac:dyDescent="0.2">
      <c r="D397" s="13" t="s">
        <v>80</v>
      </c>
      <c r="E397" s="13" t="s">
        <v>878</v>
      </c>
      <c r="F397" s="13" t="s">
        <v>877</v>
      </c>
      <c r="G397" s="14" t="str">
        <f t="shared" si="6"/>
        <v>07408</v>
      </c>
      <c r="H397" s="14" t="s">
        <v>34</v>
      </c>
      <c r="I397" s="14" t="s">
        <v>28</v>
      </c>
      <c r="J397" s="14" t="s">
        <v>4344</v>
      </c>
    </row>
    <row r="398" spans="4:10" ht="25" customHeight="1" x14ac:dyDescent="0.2">
      <c r="D398" s="13" t="s">
        <v>80</v>
      </c>
      <c r="E398" s="13" t="s">
        <v>880</v>
      </c>
      <c r="F398" s="13" t="s">
        <v>879</v>
      </c>
      <c r="G398" s="14" t="str">
        <f t="shared" si="6"/>
        <v>07421</v>
      </c>
      <c r="H398" s="14" t="s">
        <v>34</v>
      </c>
      <c r="I398" s="14" t="s">
        <v>28</v>
      </c>
      <c r="J398" s="14" t="s">
        <v>4345</v>
      </c>
    </row>
    <row r="399" spans="4:10" ht="25" customHeight="1" x14ac:dyDescent="0.2">
      <c r="D399" s="13" t="s">
        <v>80</v>
      </c>
      <c r="E399" s="13" t="s">
        <v>882</v>
      </c>
      <c r="F399" s="13" t="s">
        <v>881</v>
      </c>
      <c r="G399" s="14" t="str">
        <f t="shared" si="6"/>
        <v>07422</v>
      </c>
      <c r="H399" s="14" t="s">
        <v>34</v>
      </c>
      <c r="I399" s="14" t="s">
        <v>28</v>
      </c>
      <c r="J399" s="14" t="s">
        <v>4346</v>
      </c>
    </row>
    <row r="400" spans="4:10" ht="25" customHeight="1" x14ac:dyDescent="0.2">
      <c r="D400" s="13" t="s">
        <v>80</v>
      </c>
      <c r="E400" s="13" t="s">
        <v>884</v>
      </c>
      <c r="F400" s="13" t="s">
        <v>883</v>
      </c>
      <c r="G400" s="14" t="str">
        <f t="shared" si="6"/>
        <v>07423</v>
      </c>
      <c r="H400" s="14" t="s">
        <v>34</v>
      </c>
      <c r="I400" s="14" t="s">
        <v>28</v>
      </c>
      <c r="J400" s="14" t="s">
        <v>4347</v>
      </c>
    </row>
    <row r="401" spans="4:10" ht="25" customHeight="1" x14ac:dyDescent="0.2">
      <c r="D401" s="13" t="s">
        <v>80</v>
      </c>
      <c r="E401" s="13" t="s">
        <v>886</v>
      </c>
      <c r="F401" s="13" t="s">
        <v>885</v>
      </c>
      <c r="G401" s="14" t="str">
        <f t="shared" si="6"/>
        <v>07444</v>
      </c>
      <c r="H401" s="14" t="s">
        <v>34</v>
      </c>
      <c r="I401" s="14" t="s">
        <v>28</v>
      </c>
      <c r="J401" s="14" t="s">
        <v>4348</v>
      </c>
    </row>
    <row r="402" spans="4:10" ht="25" customHeight="1" x14ac:dyDescent="0.2">
      <c r="D402" s="13" t="s">
        <v>80</v>
      </c>
      <c r="E402" s="13" t="s">
        <v>797</v>
      </c>
      <c r="F402" s="13" t="s">
        <v>887</v>
      </c>
      <c r="G402" s="14" t="str">
        <f t="shared" si="6"/>
        <v>07445</v>
      </c>
      <c r="H402" s="14" t="s">
        <v>34</v>
      </c>
      <c r="I402" s="14" t="s">
        <v>28</v>
      </c>
      <c r="J402" s="14" t="s">
        <v>4305</v>
      </c>
    </row>
    <row r="403" spans="4:10" ht="25" customHeight="1" x14ac:dyDescent="0.2">
      <c r="D403" s="13" t="s">
        <v>80</v>
      </c>
      <c r="E403" s="13" t="s">
        <v>889</v>
      </c>
      <c r="F403" s="13" t="s">
        <v>888</v>
      </c>
      <c r="G403" s="14" t="str">
        <f t="shared" si="6"/>
        <v>07446</v>
      </c>
      <c r="H403" s="14" t="s">
        <v>34</v>
      </c>
      <c r="I403" s="14" t="s">
        <v>28</v>
      </c>
      <c r="J403" s="14" t="s">
        <v>4349</v>
      </c>
    </row>
    <row r="404" spans="4:10" ht="25" customHeight="1" x14ac:dyDescent="0.2">
      <c r="D404" s="13" t="s">
        <v>80</v>
      </c>
      <c r="E404" s="13" t="s">
        <v>891</v>
      </c>
      <c r="F404" s="13" t="s">
        <v>890</v>
      </c>
      <c r="G404" s="14" t="str">
        <f t="shared" si="6"/>
        <v>07447</v>
      </c>
      <c r="H404" s="14" t="s">
        <v>34</v>
      </c>
      <c r="I404" s="14" t="s">
        <v>28</v>
      </c>
      <c r="J404" s="14" t="s">
        <v>4350</v>
      </c>
    </row>
    <row r="405" spans="4:10" ht="25" customHeight="1" x14ac:dyDescent="0.2">
      <c r="D405" s="13" t="s">
        <v>80</v>
      </c>
      <c r="E405" s="13" t="s">
        <v>893</v>
      </c>
      <c r="F405" s="13" t="s">
        <v>892</v>
      </c>
      <c r="G405" s="14" t="str">
        <f t="shared" si="6"/>
        <v>07461</v>
      </c>
      <c r="H405" s="14" t="s">
        <v>34</v>
      </c>
      <c r="I405" s="14" t="s">
        <v>28</v>
      </c>
      <c r="J405" s="14" t="s">
        <v>4351</v>
      </c>
    </row>
    <row r="406" spans="4:10" ht="25" customHeight="1" x14ac:dyDescent="0.2">
      <c r="D406" s="13" t="s">
        <v>80</v>
      </c>
      <c r="E406" s="13" t="s">
        <v>895</v>
      </c>
      <c r="F406" s="13" t="s">
        <v>894</v>
      </c>
      <c r="G406" s="14" t="str">
        <f t="shared" si="6"/>
        <v>07464</v>
      </c>
      <c r="H406" s="14" t="s">
        <v>34</v>
      </c>
      <c r="I406" s="14" t="s">
        <v>28</v>
      </c>
      <c r="J406" s="14" t="s">
        <v>4352</v>
      </c>
    </row>
    <row r="407" spans="4:10" ht="25" customHeight="1" x14ac:dyDescent="0.2">
      <c r="D407" s="13" t="s">
        <v>80</v>
      </c>
      <c r="E407" s="13" t="s">
        <v>897</v>
      </c>
      <c r="F407" s="13" t="s">
        <v>896</v>
      </c>
      <c r="G407" s="14" t="str">
        <f t="shared" si="6"/>
        <v>07465</v>
      </c>
      <c r="H407" s="14" t="s">
        <v>34</v>
      </c>
      <c r="I407" s="14" t="s">
        <v>28</v>
      </c>
      <c r="J407" s="14" t="s">
        <v>4353</v>
      </c>
    </row>
    <row r="408" spans="4:10" ht="25" customHeight="1" x14ac:dyDescent="0.2">
      <c r="D408" s="13" t="s">
        <v>80</v>
      </c>
      <c r="E408" s="13" t="s">
        <v>899</v>
      </c>
      <c r="F408" s="13" t="s">
        <v>898</v>
      </c>
      <c r="G408" s="14" t="str">
        <f t="shared" si="6"/>
        <v>07466</v>
      </c>
      <c r="H408" s="14" t="s">
        <v>34</v>
      </c>
      <c r="I408" s="14" t="s">
        <v>28</v>
      </c>
      <c r="J408" s="14" t="s">
        <v>4354</v>
      </c>
    </row>
    <row r="409" spans="4:10" ht="25" customHeight="1" x14ac:dyDescent="0.2">
      <c r="D409" s="13" t="s">
        <v>80</v>
      </c>
      <c r="E409" s="13" t="s">
        <v>901</v>
      </c>
      <c r="F409" s="13" t="s">
        <v>900</v>
      </c>
      <c r="G409" s="14" t="str">
        <f t="shared" si="6"/>
        <v>07481</v>
      </c>
      <c r="H409" s="14" t="s">
        <v>34</v>
      </c>
      <c r="I409" s="14" t="s">
        <v>28</v>
      </c>
      <c r="J409" s="14" t="s">
        <v>4355</v>
      </c>
    </row>
    <row r="410" spans="4:10" ht="25" customHeight="1" x14ac:dyDescent="0.2">
      <c r="D410" s="13" t="s">
        <v>80</v>
      </c>
      <c r="E410" s="13" t="s">
        <v>903</v>
      </c>
      <c r="F410" s="13" t="s">
        <v>902</v>
      </c>
      <c r="G410" s="14" t="str">
        <f t="shared" si="6"/>
        <v>07482</v>
      </c>
      <c r="H410" s="14" t="s">
        <v>34</v>
      </c>
      <c r="I410" s="14" t="s">
        <v>28</v>
      </c>
      <c r="J410" s="14" t="s">
        <v>4356</v>
      </c>
    </row>
    <row r="411" spans="4:10" ht="25" customHeight="1" x14ac:dyDescent="0.2">
      <c r="D411" s="13" t="s">
        <v>80</v>
      </c>
      <c r="E411" s="13" t="s">
        <v>905</v>
      </c>
      <c r="F411" s="13" t="s">
        <v>904</v>
      </c>
      <c r="G411" s="14" t="str">
        <f t="shared" si="6"/>
        <v>07483</v>
      </c>
      <c r="H411" s="14" t="s">
        <v>34</v>
      </c>
      <c r="I411" s="14" t="s">
        <v>28</v>
      </c>
      <c r="J411" s="14" t="s">
        <v>4357</v>
      </c>
    </row>
    <row r="412" spans="4:10" ht="25" customHeight="1" x14ac:dyDescent="0.2">
      <c r="D412" s="13" t="s">
        <v>80</v>
      </c>
      <c r="E412" s="13" t="s">
        <v>907</v>
      </c>
      <c r="F412" s="13" t="s">
        <v>906</v>
      </c>
      <c r="G412" s="14" t="str">
        <f t="shared" si="6"/>
        <v>07484</v>
      </c>
      <c r="H412" s="14" t="s">
        <v>34</v>
      </c>
      <c r="I412" s="14" t="s">
        <v>28</v>
      </c>
      <c r="J412" s="14" t="s">
        <v>4358</v>
      </c>
    </row>
    <row r="413" spans="4:10" ht="25" customHeight="1" x14ac:dyDescent="0.2">
      <c r="D413" s="13" t="s">
        <v>80</v>
      </c>
      <c r="E413" s="13" t="s">
        <v>909</v>
      </c>
      <c r="F413" s="13" t="s">
        <v>908</v>
      </c>
      <c r="G413" s="14" t="str">
        <f t="shared" si="6"/>
        <v>07501</v>
      </c>
      <c r="H413" s="14" t="s">
        <v>34</v>
      </c>
      <c r="I413" s="14" t="s">
        <v>28</v>
      </c>
      <c r="J413" s="14" t="s">
        <v>44</v>
      </c>
    </row>
    <row r="414" spans="4:10" ht="25" customHeight="1" x14ac:dyDescent="0.2">
      <c r="D414" s="13" t="s">
        <v>80</v>
      </c>
      <c r="E414" s="13" t="s">
        <v>911</v>
      </c>
      <c r="F414" s="13" t="s">
        <v>910</v>
      </c>
      <c r="G414" s="14" t="str">
        <f t="shared" si="6"/>
        <v>07502</v>
      </c>
      <c r="H414" s="14" t="s">
        <v>34</v>
      </c>
      <c r="I414" s="14" t="s">
        <v>28</v>
      </c>
      <c r="J414" s="14" t="s">
        <v>4359</v>
      </c>
    </row>
    <row r="415" spans="4:10" ht="25" customHeight="1" x14ac:dyDescent="0.2">
      <c r="D415" s="13" t="s">
        <v>80</v>
      </c>
      <c r="E415" s="13" t="s">
        <v>913</v>
      </c>
      <c r="F415" s="13" t="s">
        <v>912</v>
      </c>
      <c r="G415" s="14" t="str">
        <f t="shared" si="6"/>
        <v>07503</v>
      </c>
      <c r="H415" s="14" t="s">
        <v>34</v>
      </c>
      <c r="I415" s="14" t="s">
        <v>28</v>
      </c>
      <c r="J415" s="14" t="s">
        <v>4360</v>
      </c>
    </row>
    <row r="416" spans="4:10" ht="25" customHeight="1" x14ac:dyDescent="0.2">
      <c r="D416" s="13" t="s">
        <v>80</v>
      </c>
      <c r="E416" s="13" t="s">
        <v>915</v>
      </c>
      <c r="F416" s="13" t="s">
        <v>914</v>
      </c>
      <c r="G416" s="14" t="str">
        <f t="shared" si="6"/>
        <v>07504</v>
      </c>
      <c r="H416" s="14" t="s">
        <v>34</v>
      </c>
      <c r="I416" s="14" t="s">
        <v>28</v>
      </c>
      <c r="J416" s="14" t="s">
        <v>4361</v>
      </c>
    </row>
    <row r="417" spans="4:10" ht="25" customHeight="1" x14ac:dyDescent="0.2">
      <c r="D417" s="13" t="s">
        <v>80</v>
      </c>
      <c r="E417" s="13" t="s">
        <v>917</v>
      </c>
      <c r="F417" s="13" t="s">
        <v>916</v>
      </c>
      <c r="G417" s="14" t="str">
        <f t="shared" si="6"/>
        <v>07505</v>
      </c>
      <c r="H417" s="14" t="s">
        <v>34</v>
      </c>
      <c r="I417" s="14" t="s">
        <v>28</v>
      </c>
      <c r="J417" s="14" t="s">
        <v>4362</v>
      </c>
    </row>
    <row r="418" spans="4:10" ht="25" customHeight="1" x14ac:dyDescent="0.2">
      <c r="D418" s="13" t="s">
        <v>80</v>
      </c>
      <c r="E418" s="13" t="s">
        <v>919</v>
      </c>
      <c r="F418" s="13" t="s">
        <v>918</v>
      </c>
      <c r="G418" s="14" t="str">
        <f t="shared" si="6"/>
        <v>07521</v>
      </c>
      <c r="H418" s="14" t="s">
        <v>34</v>
      </c>
      <c r="I418" s="14" t="s">
        <v>28</v>
      </c>
      <c r="J418" s="14" t="s">
        <v>4363</v>
      </c>
    </row>
    <row r="419" spans="4:10" ht="25" customHeight="1" x14ac:dyDescent="0.2">
      <c r="D419" s="13" t="s">
        <v>80</v>
      </c>
      <c r="E419" s="13" t="s">
        <v>921</v>
      </c>
      <c r="F419" s="13" t="s">
        <v>920</v>
      </c>
      <c r="G419" s="14" t="str">
        <f t="shared" si="6"/>
        <v>07522</v>
      </c>
      <c r="H419" s="14" t="s">
        <v>34</v>
      </c>
      <c r="I419" s="14" t="s">
        <v>28</v>
      </c>
      <c r="J419" s="14" t="s">
        <v>4364</v>
      </c>
    </row>
    <row r="420" spans="4:10" ht="25" customHeight="1" x14ac:dyDescent="0.2">
      <c r="D420" s="13" t="s">
        <v>80</v>
      </c>
      <c r="E420" s="13" t="s">
        <v>923</v>
      </c>
      <c r="F420" s="13" t="s">
        <v>922</v>
      </c>
      <c r="G420" s="14" t="str">
        <f t="shared" si="6"/>
        <v>07541</v>
      </c>
      <c r="H420" s="14" t="s">
        <v>34</v>
      </c>
      <c r="I420" s="14" t="s">
        <v>28</v>
      </c>
      <c r="J420" s="14" t="s">
        <v>4365</v>
      </c>
    </row>
    <row r="421" spans="4:10" ht="25" customHeight="1" x14ac:dyDescent="0.2">
      <c r="D421" s="13" t="s">
        <v>80</v>
      </c>
      <c r="E421" s="13" t="s">
        <v>925</v>
      </c>
      <c r="F421" s="13" t="s">
        <v>924</v>
      </c>
      <c r="G421" s="14" t="str">
        <f t="shared" si="6"/>
        <v>07542</v>
      </c>
      <c r="H421" s="14" t="s">
        <v>34</v>
      </c>
      <c r="I421" s="14" t="s">
        <v>28</v>
      </c>
      <c r="J421" s="14" t="s">
        <v>4366</v>
      </c>
    </row>
    <row r="422" spans="4:10" ht="25" customHeight="1" x14ac:dyDescent="0.2">
      <c r="D422" s="13" t="s">
        <v>80</v>
      </c>
      <c r="E422" s="13" t="s">
        <v>927</v>
      </c>
      <c r="F422" s="13" t="s">
        <v>926</v>
      </c>
      <c r="G422" s="14" t="str">
        <f t="shared" si="6"/>
        <v>07543</v>
      </c>
      <c r="H422" s="14" t="s">
        <v>34</v>
      </c>
      <c r="I422" s="14" t="s">
        <v>28</v>
      </c>
      <c r="J422" s="14" t="s">
        <v>4367</v>
      </c>
    </row>
    <row r="423" spans="4:10" ht="25" customHeight="1" x14ac:dyDescent="0.2">
      <c r="D423" s="13" t="s">
        <v>80</v>
      </c>
      <c r="E423" s="13" t="s">
        <v>929</v>
      </c>
      <c r="F423" s="13" t="s">
        <v>928</v>
      </c>
      <c r="G423" s="14" t="str">
        <f t="shared" si="6"/>
        <v>07544</v>
      </c>
      <c r="H423" s="14" t="s">
        <v>34</v>
      </c>
      <c r="I423" s="14" t="s">
        <v>28</v>
      </c>
      <c r="J423" s="14" t="s">
        <v>4368</v>
      </c>
    </row>
    <row r="424" spans="4:10" ht="25" customHeight="1" x14ac:dyDescent="0.2">
      <c r="D424" s="13" t="s">
        <v>80</v>
      </c>
      <c r="E424" s="13" t="s">
        <v>931</v>
      </c>
      <c r="F424" s="13" t="s">
        <v>930</v>
      </c>
      <c r="G424" s="14" t="str">
        <f t="shared" si="6"/>
        <v>07545</v>
      </c>
      <c r="H424" s="14" t="s">
        <v>34</v>
      </c>
      <c r="I424" s="14" t="s">
        <v>28</v>
      </c>
      <c r="J424" s="14" t="s">
        <v>4369</v>
      </c>
    </row>
    <row r="425" spans="4:10" ht="25" customHeight="1" x14ac:dyDescent="0.2">
      <c r="D425" s="13" t="s">
        <v>80</v>
      </c>
      <c r="E425" s="13" t="s">
        <v>933</v>
      </c>
      <c r="F425" s="13" t="s">
        <v>932</v>
      </c>
      <c r="G425" s="14" t="str">
        <f t="shared" si="6"/>
        <v>07546</v>
      </c>
      <c r="H425" s="14" t="s">
        <v>34</v>
      </c>
      <c r="I425" s="14" t="s">
        <v>28</v>
      </c>
      <c r="J425" s="14" t="s">
        <v>4370</v>
      </c>
    </row>
    <row r="426" spans="4:10" ht="25" customHeight="1" x14ac:dyDescent="0.2">
      <c r="D426" s="13" t="s">
        <v>80</v>
      </c>
      <c r="E426" s="13" t="s">
        <v>935</v>
      </c>
      <c r="F426" s="13" t="s">
        <v>934</v>
      </c>
      <c r="G426" s="14" t="str">
        <f t="shared" si="6"/>
        <v>07547</v>
      </c>
      <c r="H426" s="14" t="s">
        <v>34</v>
      </c>
      <c r="I426" s="14" t="s">
        <v>28</v>
      </c>
      <c r="J426" s="14" t="s">
        <v>4371</v>
      </c>
    </row>
    <row r="427" spans="4:10" ht="25" customHeight="1" x14ac:dyDescent="0.2">
      <c r="D427" s="13" t="s">
        <v>80</v>
      </c>
      <c r="E427" s="13" t="s">
        <v>937</v>
      </c>
      <c r="F427" s="13" t="s">
        <v>936</v>
      </c>
      <c r="G427" s="14" t="str">
        <f t="shared" si="6"/>
        <v>07548</v>
      </c>
      <c r="H427" s="14" t="s">
        <v>34</v>
      </c>
      <c r="I427" s="14" t="s">
        <v>28</v>
      </c>
      <c r="J427" s="14" t="s">
        <v>4372</v>
      </c>
    </row>
    <row r="428" spans="4:10" ht="25" customHeight="1" x14ac:dyDescent="0.2">
      <c r="D428" s="13" t="s">
        <v>80</v>
      </c>
      <c r="E428" s="13" t="s">
        <v>939</v>
      </c>
      <c r="F428" s="13" t="s">
        <v>938</v>
      </c>
      <c r="G428" s="14" t="str">
        <f t="shared" si="6"/>
        <v>07561</v>
      </c>
      <c r="H428" s="14" t="s">
        <v>34</v>
      </c>
      <c r="I428" s="14" t="s">
        <v>28</v>
      </c>
      <c r="J428" s="14" t="s">
        <v>4373</v>
      </c>
    </row>
    <row r="429" spans="4:10" ht="25" customHeight="1" x14ac:dyDescent="0.2">
      <c r="D429" s="13" t="s">
        <v>80</v>
      </c>
      <c r="E429" s="13" t="s">
        <v>941</v>
      </c>
      <c r="F429" s="13" t="s">
        <v>940</v>
      </c>
      <c r="G429" s="14" t="str">
        <f t="shared" si="6"/>
        <v>07564</v>
      </c>
      <c r="H429" s="14" t="s">
        <v>34</v>
      </c>
      <c r="I429" s="14" t="s">
        <v>28</v>
      </c>
      <c r="J429" s="14" t="s">
        <v>4374</v>
      </c>
    </row>
    <row r="430" spans="4:10" ht="25" customHeight="1" x14ac:dyDescent="0.2">
      <c r="D430" s="13" t="s">
        <v>81</v>
      </c>
      <c r="E430" s="13" t="s">
        <v>943</v>
      </c>
      <c r="F430" s="13" t="s">
        <v>942</v>
      </c>
      <c r="G430" s="14" t="str">
        <f t="shared" si="6"/>
        <v>08201</v>
      </c>
      <c r="H430" s="14" t="s">
        <v>35</v>
      </c>
      <c r="I430" s="14" t="s">
        <v>4375</v>
      </c>
      <c r="J430" s="14" t="s">
        <v>28</v>
      </c>
    </row>
    <row r="431" spans="4:10" ht="25" customHeight="1" x14ac:dyDescent="0.2">
      <c r="D431" s="13" t="s">
        <v>81</v>
      </c>
      <c r="E431" s="13" t="s">
        <v>945</v>
      </c>
      <c r="F431" s="13" t="s">
        <v>944</v>
      </c>
      <c r="G431" s="14" t="str">
        <f t="shared" si="6"/>
        <v>08202</v>
      </c>
      <c r="H431" s="14" t="s">
        <v>35</v>
      </c>
      <c r="I431" s="14" t="s">
        <v>4376</v>
      </c>
      <c r="J431" s="14" t="s">
        <v>28</v>
      </c>
    </row>
    <row r="432" spans="4:10" ht="25" customHeight="1" x14ac:dyDescent="0.2">
      <c r="D432" s="13" t="s">
        <v>81</v>
      </c>
      <c r="E432" s="13" t="s">
        <v>947</v>
      </c>
      <c r="F432" s="13" t="s">
        <v>946</v>
      </c>
      <c r="G432" s="14" t="str">
        <f t="shared" si="6"/>
        <v>08203</v>
      </c>
      <c r="H432" s="14" t="s">
        <v>35</v>
      </c>
      <c r="I432" s="14" t="s">
        <v>4377</v>
      </c>
      <c r="J432" s="14" t="s">
        <v>28</v>
      </c>
    </row>
    <row r="433" spans="4:10" ht="25" customHeight="1" x14ac:dyDescent="0.2">
      <c r="D433" s="13" t="s">
        <v>81</v>
      </c>
      <c r="E433" s="13" t="s">
        <v>949</v>
      </c>
      <c r="F433" s="13" t="s">
        <v>948</v>
      </c>
      <c r="G433" s="14" t="str">
        <f t="shared" si="6"/>
        <v>08204</v>
      </c>
      <c r="H433" s="14" t="s">
        <v>35</v>
      </c>
      <c r="I433" s="14" t="s">
        <v>4378</v>
      </c>
      <c r="J433" s="14" t="s">
        <v>28</v>
      </c>
    </row>
    <row r="434" spans="4:10" ht="25" customHeight="1" x14ac:dyDescent="0.2">
      <c r="D434" s="13" t="s">
        <v>81</v>
      </c>
      <c r="E434" s="13" t="s">
        <v>951</v>
      </c>
      <c r="F434" s="13" t="s">
        <v>950</v>
      </c>
      <c r="G434" s="14" t="str">
        <f t="shared" si="6"/>
        <v>08205</v>
      </c>
      <c r="H434" s="14" t="s">
        <v>35</v>
      </c>
      <c r="I434" s="14" t="s">
        <v>4379</v>
      </c>
      <c r="J434" s="14" t="s">
        <v>28</v>
      </c>
    </row>
    <row r="435" spans="4:10" ht="25" customHeight="1" x14ac:dyDescent="0.2">
      <c r="D435" s="13" t="s">
        <v>81</v>
      </c>
      <c r="E435" s="13" t="s">
        <v>953</v>
      </c>
      <c r="F435" s="13" t="s">
        <v>952</v>
      </c>
      <c r="G435" s="14" t="str">
        <f t="shared" si="6"/>
        <v>08207</v>
      </c>
      <c r="H435" s="14" t="s">
        <v>35</v>
      </c>
      <c r="I435" s="14" t="s">
        <v>4380</v>
      </c>
      <c r="J435" s="14" t="s">
        <v>28</v>
      </c>
    </row>
    <row r="436" spans="4:10" ht="25" customHeight="1" x14ac:dyDescent="0.2">
      <c r="D436" s="13" t="s">
        <v>81</v>
      </c>
      <c r="E436" s="13" t="s">
        <v>955</v>
      </c>
      <c r="F436" s="13" t="s">
        <v>954</v>
      </c>
      <c r="G436" s="14" t="str">
        <f t="shared" si="6"/>
        <v>08208</v>
      </c>
      <c r="H436" s="14" t="s">
        <v>35</v>
      </c>
      <c r="I436" s="14" t="s">
        <v>4381</v>
      </c>
      <c r="J436" s="14" t="s">
        <v>28</v>
      </c>
    </row>
    <row r="437" spans="4:10" ht="25" customHeight="1" x14ac:dyDescent="0.2">
      <c r="D437" s="13" t="s">
        <v>81</v>
      </c>
      <c r="E437" s="13" t="s">
        <v>957</v>
      </c>
      <c r="F437" s="13" t="s">
        <v>956</v>
      </c>
      <c r="G437" s="14" t="str">
        <f t="shared" si="6"/>
        <v>08210</v>
      </c>
      <c r="H437" s="14" t="s">
        <v>35</v>
      </c>
      <c r="I437" s="14" t="s">
        <v>4382</v>
      </c>
      <c r="J437" s="14" t="s">
        <v>28</v>
      </c>
    </row>
    <row r="438" spans="4:10" ht="25" customHeight="1" x14ac:dyDescent="0.2">
      <c r="D438" s="13" t="s">
        <v>81</v>
      </c>
      <c r="E438" s="13" t="s">
        <v>959</v>
      </c>
      <c r="F438" s="13" t="s">
        <v>958</v>
      </c>
      <c r="G438" s="14" t="str">
        <f t="shared" si="6"/>
        <v>08211</v>
      </c>
      <c r="H438" s="14" t="s">
        <v>35</v>
      </c>
      <c r="I438" s="14" t="s">
        <v>4383</v>
      </c>
      <c r="J438" s="14" t="s">
        <v>28</v>
      </c>
    </row>
    <row r="439" spans="4:10" ht="25" customHeight="1" x14ac:dyDescent="0.2">
      <c r="D439" s="13" t="s">
        <v>81</v>
      </c>
      <c r="E439" s="13" t="s">
        <v>961</v>
      </c>
      <c r="F439" s="13" t="s">
        <v>960</v>
      </c>
      <c r="G439" s="14" t="str">
        <f t="shared" si="6"/>
        <v>08212</v>
      </c>
      <c r="H439" s="14" t="s">
        <v>35</v>
      </c>
      <c r="I439" s="14" t="s">
        <v>4384</v>
      </c>
      <c r="J439" s="14" t="s">
        <v>28</v>
      </c>
    </row>
    <row r="440" spans="4:10" ht="25" customHeight="1" x14ac:dyDescent="0.2">
      <c r="D440" s="13" t="s">
        <v>81</v>
      </c>
      <c r="E440" s="13" t="s">
        <v>963</v>
      </c>
      <c r="F440" s="13" t="s">
        <v>962</v>
      </c>
      <c r="G440" s="14" t="str">
        <f t="shared" si="6"/>
        <v>08214</v>
      </c>
      <c r="H440" s="14" t="s">
        <v>35</v>
      </c>
      <c r="I440" s="14" t="s">
        <v>4385</v>
      </c>
      <c r="J440" s="14" t="s">
        <v>28</v>
      </c>
    </row>
    <row r="441" spans="4:10" ht="25" customHeight="1" x14ac:dyDescent="0.2">
      <c r="D441" s="13" t="s">
        <v>81</v>
      </c>
      <c r="E441" s="13" t="s">
        <v>965</v>
      </c>
      <c r="F441" s="13" t="s">
        <v>964</v>
      </c>
      <c r="G441" s="14" t="str">
        <f t="shared" si="6"/>
        <v>08215</v>
      </c>
      <c r="H441" s="14" t="s">
        <v>35</v>
      </c>
      <c r="I441" s="14" t="s">
        <v>4386</v>
      </c>
      <c r="J441" s="14" t="s">
        <v>28</v>
      </c>
    </row>
    <row r="442" spans="4:10" ht="25" customHeight="1" x14ac:dyDescent="0.2">
      <c r="D442" s="13" t="s">
        <v>81</v>
      </c>
      <c r="E442" s="13" t="s">
        <v>967</v>
      </c>
      <c r="F442" s="13" t="s">
        <v>966</v>
      </c>
      <c r="G442" s="14" t="str">
        <f t="shared" si="6"/>
        <v>08216</v>
      </c>
      <c r="H442" s="14" t="s">
        <v>35</v>
      </c>
      <c r="I442" s="14" t="s">
        <v>4387</v>
      </c>
      <c r="J442" s="14" t="s">
        <v>28</v>
      </c>
    </row>
    <row r="443" spans="4:10" ht="25" customHeight="1" x14ac:dyDescent="0.2">
      <c r="D443" s="13" t="s">
        <v>81</v>
      </c>
      <c r="E443" s="13" t="s">
        <v>969</v>
      </c>
      <c r="F443" s="13" t="s">
        <v>968</v>
      </c>
      <c r="G443" s="14" t="str">
        <f t="shared" si="6"/>
        <v>08217</v>
      </c>
      <c r="H443" s="14" t="s">
        <v>35</v>
      </c>
      <c r="I443" s="14" t="s">
        <v>4388</v>
      </c>
      <c r="J443" s="14" t="s">
        <v>28</v>
      </c>
    </row>
    <row r="444" spans="4:10" ht="25" customHeight="1" x14ac:dyDescent="0.2">
      <c r="D444" s="13" t="s">
        <v>81</v>
      </c>
      <c r="E444" s="13" t="s">
        <v>971</v>
      </c>
      <c r="F444" s="13" t="s">
        <v>970</v>
      </c>
      <c r="G444" s="14" t="str">
        <f t="shared" si="6"/>
        <v>08219</v>
      </c>
      <c r="H444" s="14" t="s">
        <v>35</v>
      </c>
      <c r="I444" s="14" t="s">
        <v>4389</v>
      </c>
      <c r="J444" s="14" t="s">
        <v>28</v>
      </c>
    </row>
    <row r="445" spans="4:10" ht="25" customHeight="1" x14ac:dyDescent="0.2">
      <c r="D445" s="13" t="s">
        <v>81</v>
      </c>
      <c r="E445" s="13" t="s">
        <v>973</v>
      </c>
      <c r="F445" s="13" t="s">
        <v>972</v>
      </c>
      <c r="G445" s="14" t="str">
        <f t="shared" si="6"/>
        <v>08220</v>
      </c>
      <c r="H445" s="14" t="s">
        <v>35</v>
      </c>
      <c r="I445" s="14" t="s">
        <v>4390</v>
      </c>
      <c r="J445" s="14" t="s">
        <v>28</v>
      </c>
    </row>
    <row r="446" spans="4:10" ht="25" customHeight="1" x14ac:dyDescent="0.2">
      <c r="D446" s="13" t="s">
        <v>81</v>
      </c>
      <c r="E446" s="13" t="s">
        <v>975</v>
      </c>
      <c r="F446" s="13" t="s">
        <v>974</v>
      </c>
      <c r="G446" s="14" t="str">
        <f t="shared" si="6"/>
        <v>08221</v>
      </c>
      <c r="H446" s="14" t="s">
        <v>35</v>
      </c>
      <c r="I446" s="14" t="s">
        <v>4391</v>
      </c>
      <c r="J446" s="14" t="s">
        <v>28</v>
      </c>
    </row>
    <row r="447" spans="4:10" ht="25" customHeight="1" x14ac:dyDescent="0.2">
      <c r="D447" s="13" t="s">
        <v>81</v>
      </c>
      <c r="E447" s="13" t="s">
        <v>977</v>
      </c>
      <c r="F447" s="13" t="s">
        <v>976</v>
      </c>
      <c r="G447" s="14" t="str">
        <f t="shared" si="6"/>
        <v>08222</v>
      </c>
      <c r="H447" s="14" t="s">
        <v>35</v>
      </c>
      <c r="I447" s="14" t="s">
        <v>4392</v>
      </c>
      <c r="J447" s="14" t="s">
        <v>28</v>
      </c>
    </row>
    <row r="448" spans="4:10" ht="25" customHeight="1" x14ac:dyDescent="0.2">
      <c r="D448" s="13" t="s">
        <v>81</v>
      </c>
      <c r="E448" s="13" t="s">
        <v>979</v>
      </c>
      <c r="F448" s="13" t="s">
        <v>978</v>
      </c>
      <c r="G448" s="14" t="str">
        <f t="shared" si="6"/>
        <v>08223</v>
      </c>
      <c r="H448" s="14" t="s">
        <v>35</v>
      </c>
      <c r="I448" s="14" t="s">
        <v>4393</v>
      </c>
      <c r="J448" s="14" t="s">
        <v>28</v>
      </c>
    </row>
    <row r="449" spans="4:10" ht="25" customHeight="1" x14ac:dyDescent="0.2">
      <c r="D449" s="13" t="s">
        <v>81</v>
      </c>
      <c r="E449" s="13" t="s">
        <v>981</v>
      </c>
      <c r="F449" s="13" t="s">
        <v>980</v>
      </c>
      <c r="G449" s="14" t="str">
        <f t="shared" si="6"/>
        <v>08224</v>
      </c>
      <c r="H449" s="14" t="s">
        <v>35</v>
      </c>
      <c r="I449" s="14" t="s">
        <v>4394</v>
      </c>
      <c r="J449" s="14" t="s">
        <v>28</v>
      </c>
    </row>
    <row r="450" spans="4:10" ht="25" customHeight="1" x14ac:dyDescent="0.2">
      <c r="D450" s="13" t="s">
        <v>81</v>
      </c>
      <c r="E450" s="13" t="s">
        <v>983</v>
      </c>
      <c r="F450" s="13" t="s">
        <v>982</v>
      </c>
      <c r="G450" s="14" t="str">
        <f t="shared" si="6"/>
        <v>08225</v>
      </c>
      <c r="H450" s="14" t="s">
        <v>35</v>
      </c>
      <c r="I450" s="14" t="s">
        <v>4395</v>
      </c>
      <c r="J450" s="14" t="s">
        <v>28</v>
      </c>
    </row>
    <row r="451" spans="4:10" ht="25" customHeight="1" x14ac:dyDescent="0.2">
      <c r="D451" s="13" t="s">
        <v>81</v>
      </c>
      <c r="E451" s="13" t="s">
        <v>985</v>
      </c>
      <c r="F451" s="13" t="s">
        <v>984</v>
      </c>
      <c r="G451" s="14" t="str">
        <f t="shared" si="6"/>
        <v>08226</v>
      </c>
      <c r="H451" s="14" t="s">
        <v>35</v>
      </c>
      <c r="I451" s="14" t="s">
        <v>4396</v>
      </c>
      <c r="J451" s="14" t="s">
        <v>28</v>
      </c>
    </row>
    <row r="452" spans="4:10" ht="25" customHeight="1" x14ac:dyDescent="0.2">
      <c r="D452" s="13" t="s">
        <v>81</v>
      </c>
      <c r="E452" s="13" t="s">
        <v>987</v>
      </c>
      <c r="F452" s="13" t="s">
        <v>986</v>
      </c>
      <c r="G452" s="14" t="str">
        <f t="shared" si="6"/>
        <v>08227</v>
      </c>
      <c r="H452" s="14" t="s">
        <v>35</v>
      </c>
      <c r="I452" s="14" t="s">
        <v>4397</v>
      </c>
      <c r="J452" s="14" t="s">
        <v>28</v>
      </c>
    </row>
    <row r="453" spans="4:10" ht="25" customHeight="1" x14ac:dyDescent="0.2">
      <c r="D453" s="13" t="s">
        <v>81</v>
      </c>
      <c r="E453" s="13" t="s">
        <v>989</v>
      </c>
      <c r="F453" s="13" t="s">
        <v>988</v>
      </c>
      <c r="G453" s="14" t="str">
        <f t="shared" ref="G453:G516" si="7">LEFT(F453,5)</f>
        <v>08228</v>
      </c>
      <c r="H453" s="14" t="s">
        <v>35</v>
      </c>
      <c r="I453" s="14" t="s">
        <v>4398</v>
      </c>
      <c r="J453" s="14" t="s">
        <v>28</v>
      </c>
    </row>
    <row r="454" spans="4:10" ht="25" customHeight="1" x14ac:dyDescent="0.2">
      <c r="D454" s="13" t="s">
        <v>81</v>
      </c>
      <c r="E454" s="13" t="s">
        <v>991</v>
      </c>
      <c r="F454" s="13" t="s">
        <v>990</v>
      </c>
      <c r="G454" s="14" t="str">
        <f t="shared" si="7"/>
        <v>08229</v>
      </c>
      <c r="H454" s="14" t="s">
        <v>35</v>
      </c>
      <c r="I454" s="14" t="s">
        <v>4399</v>
      </c>
      <c r="J454" s="14" t="s">
        <v>28</v>
      </c>
    </row>
    <row r="455" spans="4:10" ht="25" customHeight="1" x14ac:dyDescent="0.2">
      <c r="D455" s="13" t="s">
        <v>81</v>
      </c>
      <c r="E455" s="13" t="s">
        <v>993</v>
      </c>
      <c r="F455" s="13" t="s">
        <v>992</v>
      </c>
      <c r="G455" s="14" t="str">
        <f t="shared" si="7"/>
        <v>08230</v>
      </c>
      <c r="H455" s="14" t="s">
        <v>35</v>
      </c>
      <c r="I455" s="14" t="s">
        <v>4400</v>
      </c>
      <c r="J455" s="14" t="s">
        <v>28</v>
      </c>
    </row>
    <row r="456" spans="4:10" ht="25" customHeight="1" x14ac:dyDescent="0.2">
      <c r="D456" s="13" t="s">
        <v>81</v>
      </c>
      <c r="E456" s="13" t="s">
        <v>995</v>
      </c>
      <c r="F456" s="13" t="s">
        <v>994</v>
      </c>
      <c r="G456" s="14" t="str">
        <f t="shared" si="7"/>
        <v>08231</v>
      </c>
      <c r="H456" s="14" t="s">
        <v>35</v>
      </c>
      <c r="I456" s="14" t="s">
        <v>4401</v>
      </c>
      <c r="J456" s="14" t="s">
        <v>28</v>
      </c>
    </row>
    <row r="457" spans="4:10" ht="25" customHeight="1" x14ac:dyDescent="0.2">
      <c r="D457" s="13" t="s">
        <v>81</v>
      </c>
      <c r="E457" s="13" t="s">
        <v>997</v>
      </c>
      <c r="F457" s="13" t="s">
        <v>996</v>
      </c>
      <c r="G457" s="14" t="str">
        <f t="shared" si="7"/>
        <v>08232</v>
      </c>
      <c r="H457" s="14" t="s">
        <v>35</v>
      </c>
      <c r="I457" s="14" t="s">
        <v>4402</v>
      </c>
      <c r="J457" s="14" t="s">
        <v>28</v>
      </c>
    </row>
    <row r="458" spans="4:10" ht="25" customHeight="1" x14ac:dyDescent="0.2">
      <c r="D458" s="13" t="s">
        <v>81</v>
      </c>
      <c r="E458" s="13" t="s">
        <v>999</v>
      </c>
      <c r="F458" s="13" t="s">
        <v>998</v>
      </c>
      <c r="G458" s="14" t="str">
        <f t="shared" si="7"/>
        <v>08233</v>
      </c>
      <c r="H458" s="14" t="s">
        <v>35</v>
      </c>
      <c r="I458" s="14" t="s">
        <v>4403</v>
      </c>
      <c r="J458" s="14" t="s">
        <v>28</v>
      </c>
    </row>
    <row r="459" spans="4:10" ht="25" customHeight="1" x14ac:dyDescent="0.2">
      <c r="D459" s="13" t="s">
        <v>81</v>
      </c>
      <c r="E459" s="13" t="s">
        <v>1001</v>
      </c>
      <c r="F459" s="13" t="s">
        <v>1000</v>
      </c>
      <c r="G459" s="14" t="str">
        <f t="shared" si="7"/>
        <v>08234</v>
      </c>
      <c r="H459" s="14" t="s">
        <v>35</v>
      </c>
      <c r="I459" s="14" t="s">
        <v>4404</v>
      </c>
      <c r="J459" s="14" t="s">
        <v>28</v>
      </c>
    </row>
    <row r="460" spans="4:10" ht="25" customHeight="1" x14ac:dyDescent="0.2">
      <c r="D460" s="13" t="s">
        <v>81</v>
      </c>
      <c r="E460" s="13" t="s">
        <v>1003</v>
      </c>
      <c r="F460" s="13" t="s">
        <v>1002</v>
      </c>
      <c r="G460" s="14" t="str">
        <f t="shared" si="7"/>
        <v>08235</v>
      </c>
      <c r="H460" s="14" t="s">
        <v>35</v>
      </c>
      <c r="I460" s="14" t="s">
        <v>4405</v>
      </c>
      <c r="J460" s="14" t="s">
        <v>28</v>
      </c>
    </row>
    <row r="461" spans="4:10" ht="25" customHeight="1" x14ac:dyDescent="0.2">
      <c r="D461" s="13" t="s">
        <v>81</v>
      </c>
      <c r="E461" s="13" t="s">
        <v>1005</v>
      </c>
      <c r="F461" s="13" t="s">
        <v>1004</v>
      </c>
      <c r="G461" s="14" t="str">
        <f t="shared" si="7"/>
        <v>08236</v>
      </c>
      <c r="H461" s="14" t="s">
        <v>35</v>
      </c>
      <c r="I461" s="14" t="s">
        <v>4406</v>
      </c>
      <c r="J461" s="14" t="s">
        <v>28</v>
      </c>
    </row>
    <row r="462" spans="4:10" ht="25" customHeight="1" x14ac:dyDescent="0.2">
      <c r="D462" s="13" t="s">
        <v>81</v>
      </c>
      <c r="E462" s="13" t="s">
        <v>1007</v>
      </c>
      <c r="F462" s="13" t="s">
        <v>1006</v>
      </c>
      <c r="G462" s="14" t="str">
        <f t="shared" si="7"/>
        <v>08302</v>
      </c>
      <c r="H462" s="14" t="s">
        <v>35</v>
      </c>
      <c r="I462" s="14" t="s">
        <v>28</v>
      </c>
      <c r="J462" s="14" t="s">
        <v>35</v>
      </c>
    </row>
    <row r="463" spans="4:10" ht="25" customHeight="1" x14ac:dyDescent="0.2">
      <c r="D463" s="13" t="s">
        <v>81</v>
      </c>
      <c r="E463" s="13" t="s">
        <v>1009</v>
      </c>
      <c r="F463" s="13" t="s">
        <v>1008</v>
      </c>
      <c r="G463" s="14" t="str">
        <f t="shared" si="7"/>
        <v>08309</v>
      </c>
      <c r="H463" s="14" t="s">
        <v>35</v>
      </c>
      <c r="I463" s="14" t="s">
        <v>28</v>
      </c>
      <c r="J463" s="14" t="s">
        <v>4407</v>
      </c>
    </row>
    <row r="464" spans="4:10" ht="25" customHeight="1" x14ac:dyDescent="0.2">
      <c r="D464" s="13" t="s">
        <v>81</v>
      </c>
      <c r="E464" s="13" t="s">
        <v>1011</v>
      </c>
      <c r="F464" s="13" t="s">
        <v>1010</v>
      </c>
      <c r="G464" s="14" t="str">
        <f t="shared" si="7"/>
        <v>08310</v>
      </c>
      <c r="H464" s="14" t="s">
        <v>35</v>
      </c>
      <c r="I464" s="14" t="s">
        <v>28</v>
      </c>
      <c r="J464" s="14" t="s">
        <v>4408</v>
      </c>
    </row>
    <row r="465" spans="4:10" ht="25" customHeight="1" x14ac:dyDescent="0.2">
      <c r="D465" s="13" t="s">
        <v>81</v>
      </c>
      <c r="E465" s="13" t="s">
        <v>1013</v>
      </c>
      <c r="F465" s="13" t="s">
        <v>1012</v>
      </c>
      <c r="G465" s="14" t="str">
        <f t="shared" si="7"/>
        <v>08341</v>
      </c>
      <c r="H465" s="14" t="s">
        <v>35</v>
      </c>
      <c r="I465" s="14" t="s">
        <v>28</v>
      </c>
      <c r="J465" s="14" t="s">
        <v>4409</v>
      </c>
    </row>
    <row r="466" spans="4:10" ht="25" customHeight="1" x14ac:dyDescent="0.2">
      <c r="D466" s="13" t="s">
        <v>81</v>
      </c>
      <c r="E466" s="13" t="s">
        <v>1015</v>
      </c>
      <c r="F466" s="13" t="s">
        <v>1014</v>
      </c>
      <c r="G466" s="14" t="str">
        <f t="shared" si="7"/>
        <v>08364</v>
      </c>
      <c r="H466" s="14" t="s">
        <v>35</v>
      </c>
      <c r="I466" s="14" t="s">
        <v>28</v>
      </c>
      <c r="J466" s="14" t="s">
        <v>4410</v>
      </c>
    </row>
    <row r="467" spans="4:10" ht="25" customHeight="1" x14ac:dyDescent="0.2">
      <c r="D467" s="13" t="s">
        <v>81</v>
      </c>
      <c r="E467" s="13" t="s">
        <v>1017</v>
      </c>
      <c r="F467" s="13" t="s">
        <v>1016</v>
      </c>
      <c r="G467" s="14" t="str">
        <f t="shared" si="7"/>
        <v>08442</v>
      </c>
      <c r="H467" s="14" t="s">
        <v>35</v>
      </c>
      <c r="I467" s="14" t="s">
        <v>28</v>
      </c>
      <c r="J467" s="14" t="s">
        <v>4411</v>
      </c>
    </row>
    <row r="468" spans="4:10" ht="25" customHeight="1" x14ac:dyDescent="0.2">
      <c r="D468" s="13" t="s">
        <v>81</v>
      </c>
      <c r="E468" s="13" t="s">
        <v>1019</v>
      </c>
      <c r="F468" s="13" t="s">
        <v>1018</v>
      </c>
      <c r="G468" s="14" t="str">
        <f t="shared" si="7"/>
        <v>08443</v>
      </c>
      <c r="H468" s="14" t="s">
        <v>35</v>
      </c>
      <c r="I468" s="14" t="s">
        <v>28</v>
      </c>
      <c r="J468" s="14" t="s">
        <v>4412</v>
      </c>
    </row>
    <row r="469" spans="4:10" ht="25" customHeight="1" x14ac:dyDescent="0.2">
      <c r="D469" s="13" t="s">
        <v>81</v>
      </c>
      <c r="E469" s="13" t="s">
        <v>1021</v>
      </c>
      <c r="F469" s="13" t="s">
        <v>1020</v>
      </c>
      <c r="G469" s="14" t="str">
        <f t="shared" si="7"/>
        <v>08447</v>
      </c>
      <c r="H469" s="14" t="s">
        <v>35</v>
      </c>
      <c r="I469" s="14" t="s">
        <v>28</v>
      </c>
      <c r="J469" s="14" t="s">
        <v>4413</v>
      </c>
    </row>
    <row r="470" spans="4:10" ht="25" customHeight="1" x14ac:dyDescent="0.2">
      <c r="D470" s="13" t="s">
        <v>81</v>
      </c>
      <c r="E470" s="13" t="s">
        <v>1023</v>
      </c>
      <c r="F470" s="13" t="s">
        <v>1022</v>
      </c>
      <c r="G470" s="14" t="str">
        <f t="shared" si="7"/>
        <v>08521</v>
      </c>
      <c r="H470" s="14" t="s">
        <v>35</v>
      </c>
      <c r="I470" s="14" t="s">
        <v>28</v>
      </c>
      <c r="J470" s="14" t="s">
        <v>4414</v>
      </c>
    </row>
    <row r="471" spans="4:10" ht="25" customHeight="1" x14ac:dyDescent="0.2">
      <c r="D471" s="13" t="s">
        <v>81</v>
      </c>
      <c r="E471" s="13" t="s">
        <v>1025</v>
      </c>
      <c r="F471" s="13" t="s">
        <v>1024</v>
      </c>
      <c r="G471" s="14" t="str">
        <f t="shared" si="7"/>
        <v>08542</v>
      </c>
      <c r="H471" s="14" t="s">
        <v>35</v>
      </c>
      <c r="I471" s="14" t="s">
        <v>28</v>
      </c>
      <c r="J471" s="14" t="s">
        <v>4415</v>
      </c>
    </row>
    <row r="472" spans="4:10" ht="25" customHeight="1" x14ac:dyDescent="0.2">
      <c r="D472" s="13" t="s">
        <v>81</v>
      </c>
      <c r="E472" s="13" t="s">
        <v>1027</v>
      </c>
      <c r="F472" s="13" t="s">
        <v>1026</v>
      </c>
      <c r="G472" s="14" t="str">
        <f t="shared" si="7"/>
        <v>08546</v>
      </c>
      <c r="H472" s="14" t="s">
        <v>35</v>
      </c>
      <c r="I472" s="14" t="s">
        <v>28</v>
      </c>
      <c r="J472" s="14" t="s">
        <v>4416</v>
      </c>
    </row>
    <row r="473" spans="4:10" ht="25" customHeight="1" x14ac:dyDescent="0.2">
      <c r="D473" s="13" t="s">
        <v>81</v>
      </c>
      <c r="E473" s="13" t="s">
        <v>1029</v>
      </c>
      <c r="F473" s="13" t="s">
        <v>1028</v>
      </c>
      <c r="G473" s="14" t="str">
        <f t="shared" si="7"/>
        <v>08564</v>
      </c>
      <c r="H473" s="14" t="s">
        <v>35</v>
      </c>
      <c r="I473" s="14" t="s">
        <v>28</v>
      </c>
      <c r="J473" s="14" t="s">
        <v>4417</v>
      </c>
    </row>
    <row r="474" spans="4:10" ht="25" customHeight="1" x14ac:dyDescent="0.2">
      <c r="D474" s="13" t="s">
        <v>82</v>
      </c>
      <c r="E474" s="13" t="s">
        <v>1031</v>
      </c>
      <c r="F474" s="13" t="s">
        <v>1030</v>
      </c>
      <c r="G474" s="14" t="str">
        <f t="shared" si="7"/>
        <v>09201</v>
      </c>
      <c r="H474" s="14" t="s">
        <v>36</v>
      </c>
      <c r="I474" s="14" t="s">
        <v>4418</v>
      </c>
      <c r="J474" s="14" t="s">
        <v>28</v>
      </c>
    </row>
    <row r="475" spans="4:10" ht="25" customHeight="1" x14ac:dyDescent="0.2">
      <c r="D475" s="13" t="s">
        <v>82</v>
      </c>
      <c r="E475" s="13" t="s">
        <v>1033</v>
      </c>
      <c r="F475" s="13" t="s">
        <v>1032</v>
      </c>
      <c r="G475" s="14" t="str">
        <f t="shared" si="7"/>
        <v>09202</v>
      </c>
      <c r="H475" s="14" t="s">
        <v>36</v>
      </c>
      <c r="I475" s="14" t="s">
        <v>4419</v>
      </c>
      <c r="J475" s="14" t="s">
        <v>28</v>
      </c>
    </row>
    <row r="476" spans="4:10" ht="25" customHeight="1" x14ac:dyDescent="0.2">
      <c r="D476" s="13" t="s">
        <v>82</v>
      </c>
      <c r="E476" s="13" t="s">
        <v>1035</v>
      </c>
      <c r="F476" s="13" t="s">
        <v>1034</v>
      </c>
      <c r="G476" s="14" t="str">
        <f t="shared" si="7"/>
        <v>09203</v>
      </c>
      <c r="H476" s="14" t="s">
        <v>36</v>
      </c>
      <c r="I476" s="14" t="s">
        <v>36</v>
      </c>
      <c r="J476" s="14" t="s">
        <v>28</v>
      </c>
    </row>
    <row r="477" spans="4:10" ht="25" customHeight="1" x14ac:dyDescent="0.2">
      <c r="D477" s="13" t="s">
        <v>82</v>
      </c>
      <c r="E477" s="13" t="s">
        <v>1037</v>
      </c>
      <c r="F477" s="13" t="s">
        <v>1036</v>
      </c>
      <c r="G477" s="14" t="str">
        <f t="shared" si="7"/>
        <v>09204</v>
      </c>
      <c r="H477" s="14" t="s">
        <v>36</v>
      </c>
      <c r="I477" s="14" t="s">
        <v>4420</v>
      </c>
      <c r="J477" s="14" t="s">
        <v>28</v>
      </c>
    </row>
    <row r="478" spans="4:10" ht="25" customHeight="1" x14ac:dyDescent="0.2">
      <c r="D478" s="13" t="s">
        <v>82</v>
      </c>
      <c r="E478" s="13" t="s">
        <v>1039</v>
      </c>
      <c r="F478" s="13" t="s">
        <v>1038</v>
      </c>
      <c r="G478" s="14" t="str">
        <f t="shared" si="7"/>
        <v>09205</v>
      </c>
      <c r="H478" s="14" t="s">
        <v>36</v>
      </c>
      <c r="I478" s="14" t="s">
        <v>4421</v>
      </c>
      <c r="J478" s="14" t="s">
        <v>28</v>
      </c>
    </row>
    <row r="479" spans="4:10" ht="25" customHeight="1" x14ac:dyDescent="0.2">
      <c r="D479" s="13" t="s">
        <v>82</v>
      </c>
      <c r="E479" s="13" t="s">
        <v>1041</v>
      </c>
      <c r="F479" s="13" t="s">
        <v>1040</v>
      </c>
      <c r="G479" s="14" t="str">
        <f t="shared" si="7"/>
        <v>09206</v>
      </c>
      <c r="H479" s="14" t="s">
        <v>36</v>
      </c>
      <c r="I479" s="14" t="s">
        <v>4422</v>
      </c>
      <c r="J479" s="14" t="s">
        <v>28</v>
      </c>
    </row>
    <row r="480" spans="4:10" ht="25" customHeight="1" x14ac:dyDescent="0.2">
      <c r="D480" s="13" t="s">
        <v>82</v>
      </c>
      <c r="E480" s="13" t="s">
        <v>1043</v>
      </c>
      <c r="F480" s="13" t="s">
        <v>1042</v>
      </c>
      <c r="G480" s="14" t="str">
        <f t="shared" si="7"/>
        <v>09208</v>
      </c>
      <c r="H480" s="14" t="s">
        <v>36</v>
      </c>
      <c r="I480" s="14" t="s">
        <v>4423</v>
      </c>
      <c r="J480" s="14" t="s">
        <v>28</v>
      </c>
    </row>
    <row r="481" spans="4:10" ht="25" customHeight="1" x14ac:dyDescent="0.2">
      <c r="D481" s="13" t="s">
        <v>82</v>
      </c>
      <c r="E481" s="13" t="s">
        <v>1045</v>
      </c>
      <c r="F481" s="13" t="s">
        <v>1044</v>
      </c>
      <c r="G481" s="14" t="str">
        <f t="shared" si="7"/>
        <v>09209</v>
      </c>
      <c r="H481" s="14" t="s">
        <v>36</v>
      </c>
      <c r="I481" s="14" t="s">
        <v>4424</v>
      </c>
      <c r="J481" s="14" t="s">
        <v>28</v>
      </c>
    </row>
    <row r="482" spans="4:10" ht="25" customHeight="1" x14ac:dyDescent="0.2">
      <c r="D482" s="13" t="s">
        <v>82</v>
      </c>
      <c r="E482" s="13" t="s">
        <v>1047</v>
      </c>
      <c r="F482" s="13" t="s">
        <v>1046</v>
      </c>
      <c r="G482" s="14" t="str">
        <f t="shared" si="7"/>
        <v>09210</v>
      </c>
      <c r="H482" s="14" t="s">
        <v>36</v>
      </c>
      <c r="I482" s="14" t="s">
        <v>4425</v>
      </c>
      <c r="J482" s="14" t="s">
        <v>28</v>
      </c>
    </row>
    <row r="483" spans="4:10" ht="25" customHeight="1" x14ac:dyDescent="0.2">
      <c r="D483" s="13" t="s">
        <v>82</v>
      </c>
      <c r="E483" s="13" t="s">
        <v>1049</v>
      </c>
      <c r="F483" s="13" t="s">
        <v>1048</v>
      </c>
      <c r="G483" s="14" t="str">
        <f t="shared" si="7"/>
        <v>09211</v>
      </c>
      <c r="H483" s="14" t="s">
        <v>36</v>
      </c>
      <c r="I483" s="14" t="s">
        <v>4426</v>
      </c>
      <c r="J483" s="14" t="s">
        <v>28</v>
      </c>
    </row>
    <row r="484" spans="4:10" ht="25" customHeight="1" x14ac:dyDescent="0.2">
      <c r="D484" s="13" t="s">
        <v>82</v>
      </c>
      <c r="E484" s="13" t="s">
        <v>1051</v>
      </c>
      <c r="F484" s="13" t="s">
        <v>1050</v>
      </c>
      <c r="G484" s="14" t="str">
        <f t="shared" si="7"/>
        <v>09213</v>
      </c>
      <c r="H484" s="14" t="s">
        <v>36</v>
      </c>
      <c r="I484" s="14" t="s">
        <v>4427</v>
      </c>
      <c r="J484" s="14" t="s">
        <v>28</v>
      </c>
    </row>
    <row r="485" spans="4:10" ht="25" customHeight="1" x14ac:dyDescent="0.2">
      <c r="D485" s="13" t="s">
        <v>82</v>
      </c>
      <c r="E485" s="13" t="s">
        <v>1053</v>
      </c>
      <c r="F485" s="13" t="s">
        <v>1052</v>
      </c>
      <c r="G485" s="14" t="str">
        <f t="shared" si="7"/>
        <v>09214</v>
      </c>
      <c r="H485" s="14" t="s">
        <v>36</v>
      </c>
      <c r="I485" s="14" t="s">
        <v>4428</v>
      </c>
      <c r="J485" s="14" t="s">
        <v>28</v>
      </c>
    </row>
    <row r="486" spans="4:10" ht="25" customHeight="1" x14ac:dyDescent="0.2">
      <c r="D486" s="13" t="s">
        <v>82</v>
      </c>
      <c r="E486" s="13" t="s">
        <v>1055</v>
      </c>
      <c r="F486" s="13" t="s">
        <v>1054</v>
      </c>
      <c r="G486" s="14" t="str">
        <f t="shared" si="7"/>
        <v>09215</v>
      </c>
      <c r="H486" s="14" t="s">
        <v>36</v>
      </c>
      <c r="I486" s="14" t="s">
        <v>4429</v>
      </c>
      <c r="J486" s="14" t="s">
        <v>28</v>
      </c>
    </row>
    <row r="487" spans="4:10" ht="25" customHeight="1" x14ac:dyDescent="0.2">
      <c r="D487" s="13" t="s">
        <v>82</v>
      </c>
      <c r="E487" s="13" t="s">
        <v>1057</v>
      </c>
      <c r="F487" s="13" t="s">
        <v>1056</v>
      </c>
      <c r="G487" s="14" t="str">
        <f t="shared" si="7"/>
        <v>09216</v>
      </c>
      <c r="H487" s="14" t="s">
        <v>36</v>
      </c>
      <c r="I487" s="14" t="s">
        <v>4430</v>
      </c>
      <c r="J487" s="14" t="s">
        <v>28</v>
      </c>
    </row>
    <row r="488" spans="4:10" ht="25" customHeight="1" x14ac:dyDescent="0.2">
      <c r="D488" s="13" t="s">
        <v>82</v>
      </c>
      <c r="E488" s="13" t="s">
        <v>1059</v>
      </c>
      <c r="F488" s="13" t="s">
        <v>1058</v>
      </c>
      <c r="G488" s="14" t="str">
        <f t="shared" si="7"/>
        <v>09301</v>
      </c>
      <c r="H488" s="14" t="s">
        <v>36</v>
      </c>
      <c r="I488" s="14" t="s">
        <v>28</v>
      </c>
      <c r="J488" s="14" t="s">
        <v>4431</v>
      </c>
    </row>
    <row r="489" spans="4:10" ht="25" customHeight="1" x14ac:dyDescent="0.2">
      <c r="D489" s="13" t="s">
        <v>82</v>
      </c>
      <c r="E489" s="13" t="s">
        <v>1061</v>
      </c>
      <c r="F489" s="13" t="s">
        <v>1060</v>
      </c>
      <c r="G489" s="14" t="str">
        <f t="shared" si="7"/>
        <v>09342</v>
      </c>
      <c r="H489" s="14" t="s">
        <v>36</v>
      </c>
      <c r="I489" s="14" t="s">
        <v>28</v>
      </c>
      <c r="J489" s="14" t="s">
        <v>4432</v>
      </c>
    </row>
    <row r="490" spans="4:10" ht="25" customHeight="1" x14ac:dyDescent="0.2">
      <c r="D490" s="13" t="s">
        <v>82</v>
      </c>
      <c r="E490" s="13" t="s">
        <v>1063</v>
      </c>
      <c r="F490" s="13" t="s">
        <v>1062</v>
      </c>
      <c r="G490" s="14" t="str">
        <f t="shared" si="7"/>
        <v>09343</v>
      </c>
      <c r="H490" s="14" t="s">
        <v>36</v>
      </c>
      <c r="I490" s="14" t="s">
        <v>28</v>
      </c>
      <c r="J490" s="14" t="s">
        <v>4433</v>
      </c>
    </row>
    <row r="491" spans="4:10" ht="25" customHeight="1" x14ac:dyDescent="0.2">
      <c r="D491" s="13" t="s">
        <v>82</v>
      </c>
      <c r="E491" s="13" t="s">
        <v>1065</v>
      </c>
      <c r="F491" s="13" t="s">
        <v>1064</v>
      </c>
      <c r="G491" s="14" t="str">
        <f t="shared" si="7"/>
        <v>09344</v>
      </c>
      <c r="H491" s="14" t="s">
        <v>36</v>
      </c>
      <c r="I491" s="14" t="s">
        <v>28</v>
      </c>
      <c r="J491" s="14" t="s">
        <v>4434</v>
      </c>
    </row>
    <row r="492" spans="4:10" ht="25" customHeight="1" x14ac:dyDescent="0.2">
      <c r="D492" s="13" t="s">
        <v>82</v>
      </c>
      <c r="E492" s="13" t="s">
        <v>1067</v>
      </c>
      <c r="F492" s="13" t="s">
        <v>1066</v>
      </c>
      <c r="G492" s="14" t="str">
        <f t="shared" si="7"/>
        <v>09345</v>
      </c>
      <c r="H492" s="14" t="s">
        <v>36</v>
      </c>
      <c r="I492" s="14" t="s">
        <v>28</v>
      </c>
      <c r="J492" s="14" t="s">
        <v>4435</v>
      </c>
    </row>
    <row r="493" spans="4:10" ht="25" customHeight="1" x14ac:dyDescent="0.2">
      <c r="D493" s="13" t="s">
        <v>82</v>
      </c>
      <c r="E493" s="13" t="s">
        <v>1069</v>
      </c>
      <c r="F493" s="13" t="s">
        <v>1068</v>
      </c>
      <c r="G493" s="14" t="str">
        <f t="shared" si="7"/>
        <v>09361</v>
      </c>
      <c r="H493" s="14" t="s">
        <v>36</v>
      </c>
      <c r="I493" s="14" t="s">
        <v>28</v>
      </c>
      <c r="J493" s="14" t="s">
        <v>4436</v>
      </c>
    </row>
    <row r="494" spans="4:10" ht="25" customHeight="1" x14ac:dyDescent="0.2">
      <c r="D494" s="13" t="s">
        <v>82</v>
      </c>
      <c r="E494" s="13" t="s">
        <v>1071</v>
      </c>
      <c r="F494" s="13" t="s">
        <v>1070</v>
      </c>
      <c r="G494" s="14" t="str">
        <f t="shared" si="7"/>
        <v>09364</v>
      </c>
      <c r="H494" s="14" t="s">
        <v>36</v>
      </c>
      <c r="I494" s="14" t="s">
        <v>28</v>
      </c>
      <c r="J494" s="14" t="s">
        <v>4437</v>
      </c>
    </row>
    <row r="495" spans="4:10" ht="25" customHeight="1" x14ac:dyDescent="0.2">
      <c r="D495" s="13" t="s">
        <v>82</v>
      </c>
      <c r="E495" s="13" t="s">
        <v>1073</v>
      </c>
      <c r="F495" s="13" t="s">
        <v>1072</v>
      </c>
      <c r="G495" s="14" t="str">
        <f t="shared" si="7"/>
        <v>09384</v>
      </c>
      <c r="H495" s="14" t="s">
        <v>36</v>
      </c>
      <c r="I495" s="14" t="s">
        <v>28</v>
      </c>
      <c r="J495" s="14" t="s">
        <v>4438</v>
      </c>
    </row>
    <row r="496" spans="4:10" ht="25" customHeight="1" x14ac:dyDescent="0.2">
      <c r="D496" s="13" t="s">
        <v>82</v>
      </c>
      <c r="E496" s="13" t="s">
        <v>1075</v>
      </c>
      <c r="F496" s="13" t="s">
        <v>1074</v>
      </c>
      <c r="G496" s="14" t="str">
        <f t="shared" si="7"/>
        <v>09386</v>
      </c>
      <c r="H496" s="14" t="s">
        <v>36</v>
      </c>
      <c r="I496" s="14" t="s">
        <v>28</v>
      </c>
      <c r="J496" s="14" t="s">
        <v>4439</v>
      </c>
    </row>
    <row r="497" spans="4:10" ht="25" customHeight="1" x14ac:dyDescent="0.2">
      <c r="D497" s="13" t="s">
        <v>82</v>
      </c>
      <c r="E497" s="13" t="s">
        <v>1077</v>
      </c>
      <c r="F497" s="13" t="s">
        <v>1076</v>
      </c>
      <c r="G497" s="14" t="str">
        <f t="shared" si="7"/>
        <v>09407</v>
      </c>
      <c r="H497" s="14" t="s">
        <v>36</v>
      </c>
      <c r="I497" s="14" t="s">
        <v>28</v>
      </c>
      <c r="J497" s="14" t="s">
        <v>4440</v>
      </c>
    </row>
    <row r="498" spans="4:10" ht="25" customHeight="1" x14ac:dyDescent="0.2">
      <c r="D498" s="13" t="s">
        <v>82</v>
      </c>
      <c r="E498" s="13" t="s">
        <v>1079</v>
      </c>
      <c r="F498" s="13" t="s">
        <v>1078</v>
      </c>
      <c r="G498" s="14" t="str">
        <f t="shared" si="7"/>
        <v>09411</v>
      </c>
      <c r="H498" s="14" t="s">
        <v>36</v>
      </c>
      <c r="I498" s="14" t="s">
        <v>28</v>
      </c>
      <c r="J498" s="14" t="s">
        <v>4441</v>
      </c>
    </row>
    <row r="499" spans="4:10" ht="25" customHeight="1" x14ac:dyDescent="0.2">
      <c r="D499" s="13" t="s">
        <v>83</v>
      </c>
      <c r="E499" s="13" t="s">
        <v>1081</v>
      </c>
      <c r="F499" s="13" t="s">
        <v>1080</v>
      </c>
      <c r="G499" s="14" t="str">
        <f t="shared" si="7"/>
        <v>10201</v>
      </c>
      <c r="H499" s="14" t="s">
        <v>37</v>
      </c>
      <c r="I499" s="14" t="s">
        <v>4442</v>
      </c>
      <c r="J499" s="14" t="s">
        <v>28</v>
      </c>
    </row>
    <row r="500" spans="4:10" ht="25" customHeight="1" x14ac:dyDescent="0.2">
      <c r="D500" s="13" t="s">
        <v>83</v>
      </c>
      <c r="E500" s="13" t="s">
        <v>1083</v>
      </c>
      <c r="F500" s="13" t="s">
        <v>1082</v>
      </c>
      <c r="G500" s="14" t="str">
        <f t="shared" si="7"/>
        <v>10202</v>
      </c>
      <c r="H500" s="14" t="s">
        <v>37</v>
      </c>
      <c r="I500" s="14" t="s">
        <v>4443</v>
      </c>
      <c r="J500" s="14" t="s">
        <v>28</v>
      </c>
    </row>
    <row r="501" spans="4:10" ht="25" customHeight="1" x14ac:dyDescent="0.2">
      <c r="D501" s="13" t="s">
        <v>83</v>
      </c>
      <c r="E501" s="13" t="s">
        <v>1085</v>
      </c>
      <c r="F501" s="13" t="s">
        <v>1084</v>
      </c>
      <c r="G501" s="14" t="str">
        <f t="shared" si="7"/>
        <v>10203</v>
      </c>
      <c r="H501" s="14" t="s">
        <v>37</v>
      </c>
      <c r="I501" s="14" t="s">
        <v>4444</v>
      </c>
      <c r="J501" s="14" t="s">
        <v>28</v>
      </c>
    </row>
    <row r="502" spans="4:10" ht="25" customHeight="1" x14ac:dyDescent="0.2">
      <c r="D502" s="13" t="s">
        <v>83</v>
      </c>
      <c r="E502" s="13" t="s">
        <v>1087</v>
      </c>
      <c r="F502" s="13" t="s">
        <v>1086</v>
      </c>
      <c r="G502" s="14" t="str">
        <f t="shared" si="7"/>
        <v>10204</v>
      </c>
      <c r="H502" s="14" t="s">
        <v>37</v>
      </c>
      <c r="I502" s="14" t="s">
        <v>4445</v>
      </c>
      <c r="J502" s="14" t="s">
        <v>28</v>
      </c>
    </row>
    <row r="503" spans="4:10" ht="25" customHeight="1" x14ac:dyDescent="0.2">
      <c r="D503" s="13" t="s">
        <v>83</v>
      </c>
      <c r="E503" s="13" t="s">
        <v>1089</v>
      </c>
      <c r="F503" s="13" t="s">
        <v>1088</v>
      </c>
      <c r="G503" s="14" t="str">
        <f t="shared" si="7"/>
        <v>10205</v>
      </c>
      <c r="H503" s="14" t="s">
        <v>37</v>
      </c>
      <c r="I503" s="14" t="s">
        <v>4446</v>
      </c>
      <c r="J503" s="14" t="s">
        <v>28</v>
      </c>
    </row>
    <row r="504" spans="4:10" ht="25" customHeight="1" x14ac:dyDescent="0.2">
      <c r="D504" s="13" t="s">
        <v>83</v>
      </c>
      <c r="E504" s="13" t="s">
        <v>1091</v>
      </c>
      <c r="F504" s="13" t="s">
        <v>1090</v>
      </c>
      <c r="G504" s="14" t="str">
        <f t="shared" si="7"/>
        <v>10206</v>
      </c>
      <c r="H504" s="14" t="s">
        <v>37</v>
      </c>
      <c r="I504" s="14" t="s">
        <v>4053</v>
      </c>
      <c r="J504" s="14" t="s">
        <v>28</v>
      </c>
    </row>
    <row r="505" spans="4:10" ht="25" customHeight="1" x14ac:dyDescent="0.2">
      <c r="D505" s="13" t="s">
        <v>83</v>
      </c>
      <c r="E505" s="13" t="s">
        <v>1093</v>
      </c>
      <c r="F505" s="13" t="s">
        <v>1092</v>
      </c>
      <c r="G505" s="14" t="str">
        <f t="shared" si="7"/>
        <v>10207</v>
      </c>
      <c r="H505" s="14" t="s">
        <v>37</v>
      </c>
      <c r="I505" s="14" t="s">
        <v>4447</v>
      </c>
      <c r="J505" s="14" t="s">
        <v>28</v>
      </c>
    </row>
    <row r="506" spans="4:10" ht="25" customHeight="1" x14ac:dyDescent="0.2">
      <c r="D506" s="13" t="s">
        <v>83</v>
      </c>
      <c r="E506" s="13" t="s">
        <v>1095</v>
      </c>
      <c r="F506" s="13" t="s">
        <v>1094</v>
      </c>
      <c r="G506" s="14" t="str">
        <f t="shared" si="7"/>
        <v>10208</v>
      </c>
      <c r="H506" s="14" t="s">
        <v>37</v>
      </c>
      <c r="I506" s="14" t="s">
        <v>4448</v>
      </c>
      <c r="J506" s="14" t="s">
        <v>28</v>
      </c>
    </row>
    <row r="507" spans="4:10" ht="25" customHeight="1" x14ac:dyDescent="0.2">
      <c r="D507" s="13" t="s">
        <v>83</v>
      </c>
      <c r="E507" s="13" t="s">
        <v>1097</v>
      </c>
      <c r="F507" s="13" t="s">
        <v>1096</v>
      </c>
      <c r="G507" s="14" t="str">
        <f t="shared" si="7"/>
        <v>10209</v>
      </c>
      <c r="H507" s="14" t="s">
        <v>37</v>
      </c>
      <c r="I507" s="14" t="s">
        <v>4449</v>
      </c>
      <c r="J507" s="14" t="s">
        <v>28</v>
      </c>
    </row>
    <row r="508" spans="4:10" ht="25" customHeight="1" x14ac:dyDescent="0.2">
      <c r="D508" s="13" t="s">
        <v>83</v>
      </c>
      <c r="E508" s="13" t="s">
        <v>1099</v>
      </c>
      <c r="F508" s="13" t="s">
        <v>1098</v>
      </c>
      <c r="G508" s="14" t="str">
        <f t="shared" si="7"/>
        <v>10210</v>
      </c>
      <c r="H508" s="14" t="s">
        <v>37</v>
      </c>
      <c r="I508" s="14" t="s">
        <v>4367</v>
      </c>
      <c r="J508" s="14" t="s">
        <v>28</v>
      </c>
    </row>
    <row r="509" spans="4:10" ht="25" customHeight="1" x14ac:dyDescent="0.2">
      <c r="D509" s="13" t="s">
        <v>83</v>
      </c>
      <c r="E509" s="13" t="s">
        <v>1101</v>
      </c>
      <c r="F509" s="13" t="s">
        <v>1100</v>
      </c>
      <c r="G509" s="14" t="str">
        <f t="shared" si="7"/>
        <v>10211</v>
      </c>
      <c r="H509" s="14" t="s">
        <v>37</v>
      </c>
      <c r="I509" s="14" t="s">
        <v>4450</v>
      </c>
      <c r="J509" s="14" t="s">
        <v>28</v>
      </c>
    </row>
    <row r="510" spans="4:10" ht="25" customHeight="1" x14ac:dyDescent="0.2">
      <c r="D510" s="13" t="s">
        <v>83</v>
      </c>
      <c r="E510" s="13" t="s">
        <v>1103</v>
      </c>
      <c r="F510" s="13" t="s">
        <v>1102</v>
      </c>
      <c r="G510" s="14" t="str">
        <f t="shared" si="7"/>
        <v>10212</v>
      </c>
      <c r="H510" s="14" t="s">
        <v>37</v>
      </c>
      <c r="I510" s="14" t="s">
        <v>4451</v>
      </c>
      <c r="J510" s="14" t="s">
        <v>28</v>
      </c>
    </row>
    <row r="511" spans="4:10" ht="25" customHeight="1" x14ac:dyDescent="0.2">
      <c r="D511" s="13" t="s">
        <v>83</v>
      </c>
      <c r="E511" s="13" t="s">
        <v>1105</v>
      </c>
      <c r="F511" s="13" t="s">
        <v>1104</v>
      </c>
      <c r="G511" s="14" t="str">
        <f t="shared" si="7"/>
        <v>10344</v>
      </c>
      <c r="H511" s="14" t="s">
        <v>37</v>
      </c>
      <c r="I511" s="14" t="s">
        <v>28</v>
      </c>
      <c r="J511" s="14" t="s">
        <v>4452</v>
      </c>
    </row>
    <row r="512" spans="4:10" ht="25" customHeight="1" x14ac:dyDescent="0.2">
      <c r="D512" s="13" t="s">
        <v>83</v>
      </c>
      <c r="E512" s="13" t="s">
        <v>1107</v>
      </c>
      <c r="F512" s="13" t="s">
        <v>1106</v>
      </c>
      <c r="G512" s="14" t="str">
        <f t="shared" si="7"/>
        <v>10345</v>
      </c>
      <c r="H512" s="14" t="s">
        <v>37</v>
      </c>
      <c r="I512" s="14" t="s">
        <v>28</v>
      </c>
      <c r="J512" s="14" t="s">
        <v>4453</v>
      </c>
    </row>
    <row r="513" spans="4:10" ht="25" customHeight="1" x14ac:dyDescent="0.2">
      <c r="D513" s="13" t="s">
        <v>83</v>
      </c>
      <c r="E513" s="13" t="s">
        <v>1109</v>
      </c>
      <c r="F513" s="13" t="s">
        <v>1108</v>
      </c>
      <c r="G513" s="14" t="str">
        <f t="shared" si="7"/>
        <v>10366</v>
      </c>
      <c r="H513" s="14" t="s">
        <v>37</v>
      </c>
      <c r="I513" s="14" t="s">
        <v>28</v>
      </c>
      <c r="J513" s="14" t="s">
        <v>4454</v>
      </c>
    </row>
    <row r="514" spans="4:10" ht="25" customHeight="1" x14ac:dyDescent="0.2">
      <c r="D514" s="13" t="s">
        <v>83</v>
      </c>
      <c r="E514" s="13" t="s">
        <v>1111</v>
      </c>
      <c r="F514" s="13" t="s">
        <v>1110</v>
      </c>
      <c r="G514" s="14" t="str">
        <f t="shared" si="7"/>
        <v>10367</v>
      </c>
      <c r="H514" s="14" t="s">
        <v>37</v>
      </c>
      <c r="I514" s="14" t="s">
        <v>28</v>
      </c>
      <c r="J514" s="14" t="s">
        <v>4455</v>
      </c>
    </row>
    <row r="515" spans="4:10" ht="25" customHeight="1" x14ac:dyDescent="0.2">
      <c r="D515" s="13" t="s">
        <v>83</v>
      </c>
      <c r="E515" s="13" t="s">
        <v>1113</v>
      </c>
      <c r="F515" s="13" t="s">
        <v>1112</v>
      </c>
      <c r="G515" s="14" t="str">
        <f t="shared" si="7"/>
        <v>10382</v>
      </c>
      <c r="H515" s="14" t="s">
        <v>37</v>
      </c>
      <c r="I515" s="14" t="s">
        <v>28</v>
      </c>
      <c r="J515" s="14" t="s">
        <v>4456</v>
      </c>
    </row>
    <row r="516" spans="4:10" ht="25" customHeight="1" x14ac:dyDescent="0.2">
      <c r="D516" s="13" t="s">
        <v>83</v>
      </c>
      <c r="E516" s="13" t="s">
        <v>1115</v>
      </c>
      <c r="F516" s="13" t="s">
        <v>1114</v>
      </c>
      <c r="G516" s="14" t="str">
        <f t="shared" si="7"/>
        <v>10383</v>
      </c>
      <c r="H516" s="14" t="s">
        <v>37</v>
      </c>
      <c r="I516" s="14" t="s">
        <v>28</v>
      </c>
      <c r="J516" s="14" t="s">
        <v>4457</v>
      </c>
    </row>
    <row r="517" spans="4:10" ht="25" customHeight="1" x14ac:dyDescent="0.2">
      <c r="D517" s="13" t="s">
        <v>83</v>
      </c>
      <c r="E517" s="13" t="s">
        <v>1117</v>
      </c>
      <c r="F517" s="13" t="s">
        <v>1116</v>
      </c>
      <c r="G517" s="14" t="str">
        <f t="shared" ref="G517:G580" si="8">LEFT(F517,5)</f>
        <v>10384</v>
      </c>
      <c r="H517" s="14" t="s">
        <v>37</v>
      </c>
      <c r="I517" s="14" t="s">
        <v>28</v>
      </c>
      <c r="J517" s="14" t="s">
        <v>4458</v>
      </c>
    </row>
    <row r="518" spans="4:10" ht="25" customHeight="1" x14ac:dyDescent="0.2">
      <c r="D518" s="13" t="s">
        <v>83</v>
      </c>
      <c r="E518" s="13" t="s">
        <v>1119</v>
      </c>
      <c r="F518" s="13" t="s">
        <v>1118</v>
      </c>
      <c r="G518" s="14" t="str">
        <f t="shared" si="8"/>
        <v>10421</v>
      </c>
      <c r="H518" s="14" t="s">
        <v>37</v>
      </c>
      <c r="I518" s="14" t="s">
        <v>28</v>
      </c>
      <c r="J518" s="14" t="s">
        <v>4459</v>
      </c>
    </row>
    <row r="519" spans="4:10" ht="25" customHeight="1" x14ac:dyDescent="0.2">
      <c r="D519" s="13" t="s">
        <v>83</v>
      </c>
      <c r="E519" s="13" t="s">
        <v>1121</v>
      </c>
      <c r="F519" s="13" t="s">
        <v>1120</v>
      </c>
      <c r="G519" s="14" t="str">
        <f t="shared" si="8"/>
        <v>10424</v>
      </c>
      <c r="H519" s="14" t="s">
        <v>37</v>
      </c>
      <c r="I519" s="14" t="s">
        <v>28</v>
      </c>
      <c r="J519" s="14" t="s">
        <v>4460</v>
      </c>
    </row>
    <row r="520" spans="4:10" ht="25" customHeight="1" x14ac:dyDescent="0.2">
      <c r="D520" s="13" t="s">
        <v>83</v>
      </c>
      <c r="E520" s="13" t="s">
        <v>1123</v>
      </c>
      <c r="F520" s="13" t="s">
        <v>1122</v>
      </c>
      <c r="G520" s="14" t="str">
        <f t="shared" si="8"/>
        <v>10425</v>
      </c>
      <c r="H520" s="14" t="s">
        <v>37</v>
      </c>
      <c r="I520" s="14" t="s">
        <v>28</v>
      </c>
      <c r="J520" s="14" t="s">
        <v>4461</v>
      </c>
    </row>
    <row r="521" spans="4:10" ht="25" customHeight="1" x14ac:dyDescent="0.2">
      <c r="D521" s="13" t="s">
        <v>83</v>
      </c>
      <c r="E521" s="13" t="s">
        <v>1125</v>
      </c>
      <c r="F521" s="13" t="s">
        <v>1124</v>
      </c>
      <c r="G521" s="14" t="str">
        <f t="shared" si="8"/>
        <v>10426</v>
      </c>
      <c r="H521" s="14" t="s">
        <v>37</v>
      </c>
      <c r="I521" s="14" t="s">
        <v>28</v>
      </c>
      <c r="J521" s="14" t="s">
        <v>4462</v>
      </c>
    </row>
    <row r="522" spans="4:10" ht="25" customHeight="1" x14ac:dyDescent="0.2">
      <c r="D522" s="13" t="s">
        <v>83</v>
      </c>
      <c r="E522" s="13" t="s">
        <v>1127</v>
      </c>
      <c r="F522" s="13" t="s">
        <v>1126</v>
      </c>
      <c r="G522" s="14" t="str">
        <f t="shared" si="8"/>
        <v>10428</v>
      </c>
      <c r="H522" s="14" t="s">
        <v>37</v>
      </c>
      <c r="I522" s="14" t="s">
        <v>28</v>
      </c>
      <c r="J522" s="14" t="s">
        <v>4463</v>
      </c>
    </row>
    <row r="523" spans="4:10" ht="25" customHeight="1" x14ac:dyDescent="0.2">
      <c r="D523" s="13" t="s">
        <v>83</v>
      </c>
      <c r="E523" s="13" t="s">
        <v>1129</v>
      </c>
      <c r="F523" s="13" t="s">
        <v>1128</v>
      </c>
      <c r="G523" s="14" t="str">
        <f t="shared" si="8"/>
        <v>10429</v>
      </c>
      <c r="H523" s="14" t="s">
        <v>37</v>
      </c>
      <c r="I523" s="14" t="s">
        <v>28</v>
      </c>
      <c r="J523" s="14" t="s">
        <v>4464</v>
      </c>
    </row>
    <row r="524" spans="4:10" ht="25" customHeight="1" x14ac:dyDescent="0.2">
      <c r="D524" s="13" t="s">
        <v>83</v>
      </c>
      <c r="E524" s="13" t="s">
        <v>1131</v>
      </c>
      <c r="F524" s="13" t="s">
        <v>1130</v>
      </c>
      <c r="G524" s="14" t="str">
        <f t="shared" si="8"/>
        <v>10443</v>
      </c>
      <c r="H524" s="14" t="s">
        <v>37</v>
      </c>
      <c r="I524" s="14" t="s">
        <v>28</v>
      </c>
      <c r="J524" s="14" t="s">
        <v>4465</v>
      </c>
    </row>
    <row r="525" spans="4:10" ht="25" customHeight="1" x14ac:dyDescent="0.2">
      <c r="D525" s="13" t="s">
        <v>83</v>
      </c>
      <c r="E525" s="13" t="s">
        <v>1133</v>
      </c>
      <c r="F525" s="13" t="s">
        <v>1132</v>
      </c>
      <c r="G525" s="14" t="str">
        <f t="shared" si="8"/>
        <v>10444</v>
      </c>
      <c r="H525" s="14" t="s">
        <v>37</v>
      </c>
      <c r="I525" s="14" t="s">
        <v>28</v>
      </c>
      <c r="J525" s="14" t="s">
        <v>4466</v>
      </c>
    </row>
    <row r="526" spans="4:10" ht="25" customHeight="1" x14ac:dyDescent="0.2">
      <c r="D526" s="13" t="s">
        <v>83</v>
      </c>
      <c r="E526" s="13" t="s">
        <v>889</v>
      </c>
      <c r="F526" s="13" t="s">
        <v>1134</v>
      </c>
      <c r="G526" s="14" t="str">
        <f t="shared" si="8"/>
        <v>10448</v>
      </c>
      <c r="H526" s="14" t="s">
        <v>37</v>
      </c>
      <c r="I526" s="14" t="s">
        <v>28</v>
      </c>
      <c r="J526" s="14" t="s">
        <v>4349</v>
      </c>
    </row>
    <row r="527" spans="4:10" ht="25" customHeight="1" x14ac:dyDescent="0.2">
      <c r="D527" s="13" t="s">
        <v>83</v>
      </c>
      <c r="E527" s="13" t="s">
        <v>1136</v>
      </c>
      <c r="F527" s="13" t="s">
        <v>1135</v>
      </c>
      <c r="G527" s="14" t="str">
        <f t="shared" si="8"/>
        <v>10449</v>
      </c>
      <c r="H527" s="14" t="s">
        <v>37</v>
      </c>
      <c r="I527" s="14" t="s">
        <v>28</v>
      </c>
      <c r="J527" s="14" t="s">
        <v>4467</v>
      </c>
    </row>
    <row r="528" spans="4:10" ht="25" customHeight="1" x14ac:dyDescent="0.2">
      <c r="D528" s="13" t="s">
        <v>83</v>
      </c>
      <c r="E528" s="13" t="s">
        <v>1138</v>
      </c>
      <c r="F528" s="13" t="s">
        <v>1137</v>
      </c>
      <c r="G528" s="14" t="str">
        <f t="shared" si="8"/>
        <v>10464</v>
      </c>
      <c r="H528" s="14" t="s">
        <v>37</v>
      </c>
      <c r="I528" s="14" t="s">
        <v>28</v>
      </c>
      <c r="J528" s="14" t="s">
        <v>4468</v>
      </c>
    </row>
    <row r="529" spans="4:10" ht="25" customHeight="1" x14ac:dyDescent="0.2">
      <c r="D529" s="13" t="s">
        <v>83</v>
      </c>
      <c r="E529" s="13" t="s">
        <v>1140</v>
      </c>
      <c r="F529" s="13" t="s">
        <v>1139</v>
      </c>
      <c r="G529" s="14" t="str">
        <f t="shared" si="8"/>
        <v>10521</v>
      </c>
      <c r="H529" s="14" t="s">
        <v>37</v>
      </c>
      <c r="I529" s="14" t="s">
        <v>28</v>
      </c>
      <c r="J529" s="14" t="s">
        <v>4469</v>
      </c>
    </row>
    <row r="530" spans="4:10" ht="25" customHeight="1" x14ac:dyDescent="0.2">
      <c r="D530" s="13" t="s">
        <v>83</v>
      </c>
      <c r="E530" s="13" t="s">
        <v>1142</v>
      </c>
      <c r="F530" s="13" t="s">
        <v>1141</v>
      </c>
      <c r="G530" s="14" t="str">
        <f t="shared" si="8"/>
        <v>10522</v>
      </c>
      <c r="H530" s="14" t="s">
        <v>37</v>
      </c>
      <c r="I530" s="14" t="s">
        <v>28</v>
      </c>
      <c r="J530" s="14" t="s">
        <v>4470</v>
      </c>
    </row>
    <row r="531" spans="4:10" ht="25" customHeight="1" x14ac:dyDescent="0.2">
      <c r="D531" s="13" t="s">
        <v>83</v>
      </c>
      <c r="E531" s="13" t="s">
        <v>1144</v>
      </c>
      <c r="F531" s="13" t="s">
        <v>1143</v>
      </c>
      <c r="G531" s="14" t="str">
        <f t="shared" si="8"/>
        <v>10523</v>
      </c>
      <c r="H531" s="14" t="s">
        <v>37</v>
      </c>
      <c r="I531" s="14" t="s">
        <v>28</v>
      </c>
      <c r="J531" s="14" t="s">
        <v>4471</v>
      </c>
    </row>
    <row r="532" spans="4:10" ht="25" customHeight="1" x14ac:dyDescent="0.2">
      <c r="D532" s="13" t="s">
        <v>83</v>
      </c>
      <c r="E532" s="13" t="s">
        <v>1146</v>
      </c>
      <c r="F532" s="13" t="s">
        <v>1145</v>
      </c>
      <c r="G532" s="14" t="str">
        <f t="shared" si="8"/>
        <v>10524</v>
      </c>
      <c r="H532" s="14" t="s">
        <v>37</v>
      </c>
      <c r="I532" s="14" t="s">
        <v>28</v>
      </c>
      <c r="J532" s="14" t="s">
        <v>4472</v>
      </c>
    </row>
    <row r="533" spans="4:10" ht="25" customHeight="1" x14ac:dyDescent="0.2">
      <c r="D533" s="13" t="s">
        <v>83</v>
      </c>
      <c r="E533" s="13" t="s">
        <v>1148</v>
      </c>
      <c r="F533" s="13" t="s">
        <v>1147</v>
      </c>
      <c r="G533" s="14" t="str">
        <f t="shared" si="8"/>
        <v>10525</v>
      </c>
      <c r="H533" s="14" t="s">
        <v>37</v>
      </c>
      <c r="I533" s="14" t="s">
        <v>28</v>
      </c>
      <c r="J533" s="14" t="s">
        <v>4473</v>
      </c>
    </row>
    <row r="534" spans="4:10" ht="25" customHeight="1" x14ac:dyDescent="0.2">
      <c r="D534" s="13" t="s">
        <v>84</v>
      </c>
      <c r="E534" s="13" t="s">
        <v>3816</v>
      </c>
      <c r="F534" s="14" t="s">
        <v>3572</v>
      </c>
      <c r="G534" s="14" t="str">
        <f t="shared" si="8"/>
        <v>11101</v>
      </c>
      <c r="H534" s="14" t="s">
        <v>38</v>
      </c>
      <c r="I534" s="14" t="s">
        <v>4474</v>
      </c>
      <c r="J534" s="14" t="s">
        <v>4475</v>
      </c>
    </row>
    <row r="535" spans="4:10" ht="25" customHeight="1" x14ac:dyDescent="0.2">
      <c r="D535" s="13" t="s">
        <v>84</v>
      </c>
      <c r="E535" s="13" t="s">
        <v>3817</v>
      </c>
      <c r="F535" s="14" t="s">
        <v>3573</v>
      </c>
      <c r="G535" s="14" t="str">
        <f t="shared" si="8"/>
        <v>11102</v>
      </c>
      <c r="H535" s="14" t="s">
        <v>38</v>
      </c>
      <c r="I535" s="14" t="s">
        <v>4474</v>
      </c>
      <c r="J535" s="14" t="s">
        <v>4476</v>
      </c>
    </row>
    <row r="536" spans="4:10" ht="25" customHeight="1" x14ac:dyDescent="0.2">
      <c r="D536" s="13" t="s">
        <v>84</v>
      </c>
      <c r="E536" s="13" t="s">
        <v>3818</v>
      </c>
      <c r="F536" s="14" t="s">
        <v>3574</v>
      </c>
      <c r="G536" s="14" t="str">
        <f t="shared" si="8"/>
        <v>11103</v>
      </c>
      <c r="H536" s="14" t="s">
        <v>38</v>
      </c>
      <c r="I536" s="14" t="s">
        <v>4474</v>
      </c>
      <c r="J536" s="14" t="s">
        <v>4477</v>
      </c>
    </row>
    <row r="537" spans="4:10" ht="25" customHeight="1" x14ac:dyDescent="0.2">
      <c r="D537" s="13" t="s">
        <v>84</v>
      </c>
      <c r="E537" s="13" t="s">
        <v>3819</v>
      </c>
      <c r="F537" s="14" t="s">
        <v>3575</v>
      </c>
      <c r="G537" s="14" t="str">
        <f t="shared" si="8"/>
        <v>11104</v>
      </c>
      <c r="H537" s="14" t="s">
        <v>38</v>
      </c>
      <c r="I537" s="14" t="s">
        <v>4474</v>
      </c>
      <c r="J537" s="14" t="s">
        <v>4478</v>
      </c>
    </row>
    <row r="538" spans="4:10" ht="25" customHeight="1" x14ac:dyDescent="0.2">
      <c r="D538" s="13" t="s">
        <v>84</v>
      </c>
      <c r="E538" s="13" t="s">
        <v>3820</v>
      </c>
      <c r="F538" s="14" t="s">
        <v>3576</v>
      </c>
      <c r="G538" s="14" t="str">
        <f t="shared" si="8"/>
        <v>11105</v>
      </c>
      <c r="H538" s="14" t="s">
        <v>38</v>
      </c>
      <c r="I538" s="14" t="s">
        <v>4474</v>
      </c>
      <c r="J538" s="14" t="s">
        <v>4479</v>
      </c>
    </row>
    <row r="539" spans="4:10" ht="25" customHeight="1" x14ac:dyDescent="0.2">
      <c r="D539" s="13" t="s">
        <v>84</v>
      </c>
      <c r="E539" s="13" t="s">
        <v>3821</v>
      </c>
      <c r="F539" s="14" t="s">
        <v>3577</v>
      </c>
      <c r="G539" s="14" t="str">
        <f t="shared" si="8"/>
        <v>11106</v>
      </c>
      <c r="H539" s="14" t="s">
        <v>38</v>
      </c>
      <c r="I539" s="14" t="s">
        <v>4474</v>
      </c>
      <c r="J539" s="14" t="s">
        <v>4480</v>
      </c>
    </row>
    <row r="540" spans="4:10" ht="25" customHeight="1" x14ac:dyDescent="0.2">
      <c r="D540" s="13" t="s">
        <v>84</v>
      </c>
      <c r="E540" s="13" t="s">
        <v>3822</v>
      </c>
      <c r="F540" s="14" t="s">
        <v>3578</v>
      </c>
      <c r="G540" s="14" t="str">
        <f t="shared" si="8"/>
        <v>11107</v>
      </c>
      <c r="H540" s="14" t="s">
        <v>38</v>
      </c>
      <c r="I540" s="14" t="s">
        <v>4474</v>
      </c>
      <c r="J540" s="14" t="s">
        <v>4481</v>
      </c>
    </row>
    <row r="541" spans="4:10" ht="25" customHeight="1" x14ac:dyDescent="0.2">
      <c r="D541" s="13" t="s">
        <v>84</v>
      </c>
      <c r="E541" s="13" t="s">
        <v>3823</v>
      </c>
      <c r="F541" s="14" t="s">
        <v>3579</v>
      </c>
      <c r="G541" s="14" t="str">
        <f t="shared" si="8"/>
        <v>11108</v>
      </c>
      <c r="H541" s="14" t="s">
        <v>38</v>
      </c>
      <c r="I541" s="14" t="s">
        <v>4474</v>
      </c>
      <c r="J541" s="14" t="s">
        <v>4482</v>
      </c>
    </row>
    <row r="542" spans="4:10" ht="25" customHeight="1" x14ac:dyDescent="0.2">
      <c r="D542" s="13" t="s">
        <v>84</v>
      </c>
      <c r="E542" s="13" t="s">
        <v>3824</v>
      </c>
      <c r="F542" s="14" t="s">
        <v>3580</v>
      </c>
      <c r="G542" s="14" t="str">
        <f t="shared" si="8"/>
        <v>11109</v>
      </c>
      <c r="H542" s="14" t="s">
        <v>38</v>
      </c>
      <c r="I542" s="14" t="s">
        <v>4474</v>
      </c>
      <c r="J542" s="14" t="s">
        <v>4483</v>
      </c>
    </row>
    <row r="543" spans="4:10" ht="25" customHeight="1" x14ac:dyDescent="0.2">
      <c r="D543" s="13" t="s">
        <v>84</v>
      </c>
      <c r="E543" s="13" t="s">
        <v>3825</v>
      </c>
      <c r="F543" s="14" t="s">
        <v>3581</v>
      </c>
      <c r="G543" s="14" t="str">
        <f t="shared" si="8"/>
        <v>11110</v>
      </c>
      <c r="H543" s="14" t="s">
        <v>38</v>
      </c>
      <c r="I543" s="14" t="s">
        <v>4474</v>
      </c>
      <c r="J543" s="14" t="s">
        <v>4484</v>
      </c>
    </row>
    <row r="544" spans="4:10" ht="25" customHeight="1" x14ac:dyDescent="0.2">
      <c r="D544" s="13" t="s">
        <v>84</v>
      </c>
      <c r="E544" s="13" t="s">
        <v>1151</v>
      </c>
      <c r="F544" s="13" t="s">
        <v>1150</v>
      </c>
      <c r="G544" s="14" t="str">
        <f t="shared" si="8"/>
        <v>11201</v>
      </c>
      <c r="H544" s="14" t="s">
        <v>38</v>
      </c>
      <c r="I544" s="14" t="s">
        <v>4485</v>
      </c>
      <c r="J544" s="14" t="s">
        <v>28</v>
      </c>
    </row>
    <row r="545" spans="4:10" ht="25" customHeight="1" x14ac:dyDescent="0.2">
      <c r="D545" s="13" t="s">
        <v>84</v>
      </c>
      <c r="E545" s="13" t="s">
        <v>1153</v>
      </c>
      <c r="F545" s="13" t="s">
        <v>1152</v>
      </c>
      <c r="G545" s="14" t="str">
        <f t="shared" si="8"/>
        <v>11202</v>
      </c>
      <c r="H545" s="14" t="s">
        <v>38</v>
      </c>
      <c r="I545" s="14" t="s">
        <v>4486</v>
      </c>
      <c r="J545" s="14" t="s">
        <v>28</v>
      </c>
    </row>
    <row r="546" spans="4:10" ht="25" customHeight="1" x14ac:dyDescent="0.2">
      <c r="D546" s="13" t="s">
        <v>84</v>
      </c>
      <c r="E546" s="13" t="s">
        <v>1155</v>
      </c>
      <c r="F546" s="13" t="s">
        <v>1154</v>
      </c>
      <c r="G546" s="14" t="str">
        <f t="shared" si="8"/>
        <v>11203</v>
      </c>
      <c r="H546" s="14" t="s">
        <v>38</v>
      </c>
      <c r="I546" s="14" t="s">
        <v>4487</v>
      </c>
      <c r="J546" s="14" t="s">
        <v>28</v>
      </c>
    </row>
    <row r="547" spans="4:10" ht="25" customHeight="1" x14ac:dyDescent="0.2">
      <c r="D547" s="13" t="s">
        <v>84</v>
      </c>
      <c r="E547" s="13" t="s">
        <v>1157</v>
      </c>
      <c r="F547" s="13" t="s">
        <v>1156</v>
      </c>
      <c r="G547" s="14" t="str">
        <f t="shared" si="8"/>
        <v>11206</v>
      </c>
      <c r="H547" s="14" t="s">
        <v>38</v>
      </c>
      <c r="I547" s="14" t="s">
        <v>4488</v>
      </c>
      <c r="J547" s="14" t="s">
        <v>28</v>
      </c>
    </row>
    <row r="548" spans="4:10" ht="25" customHeight="1" x14ac:dyDescent="0.2">
      <c r="D548" s="13" t="s">
        <v>84</v>
      </c>
      <c r="E548" s="13" t="s">
        <v>1159</v>
      </c>
      <c r="F548" s="13" t="s">
        <v>1158</v>
      </c>
      <c r="G548" s="14" t="str">
        <f t="shared" si="8"/>
        <v>11207</v>
      </c>
      <c r="H548" s="14" t="s">
        <v>38</v>
      </c>
      <c r="I548" s="14" t="s">
        <v>4489</v>
      </c>
      <c r="J548" s="14" t="s">
        <v>28</v>
      </c>
    </row>
    <row r="549" spans="4:10" ht="25" customHeight="1" x14ac:dyDescent="0.2">
      <c r="D549" s="13" t="s">
        <v>84</v>
      </c>
      <c r="E549" s="13" t="s">
        <v>1161</v>
      </c>
      <c r="F549" s="13" t="s">
        <v>1160</v>
      </c>
      <c r="G549" s="14" t="str">
        <f t="shared" si="8"/>
        <v>11208</v>
      </c>
      <c r="H549" s="14" t="s">
        <v>38</v>
      </c>
      <c r="I549" s="14" t="s">
        <v>4490</v>
      </c>
      <c r="J549" s="14" t="s">
        <v>28</v>
      </c>
    </row>
    <row r="550" spans="4:10" ht="25" customHeight="1" x14ac:dyDescent="0.2">
      <c r="D550" s="13" t="s">
        <v>84</v>
      </c>
      <c r="E550" s="13" t="s">
        <v>1163</v>
      </c>
      <c r="F550" s="13" t="s">
        <v>1162</v>
      </c>
      <c r="G550" s="14" t="str">
        <f t="shared" si="8"/>
        <v>11209</v>
      </c>
      <c r="H550" s="14" t="s">
        <v>38</v>
      </c>
      <c r="I550" s="14" t="s">
        <v>4491</v>
      </c>
      <c r="J550" s="14" t="s">
        <v>28</v>
      </c>
    </row>
    <row r="551" spans="4:10" ht="25" customHeight="1" x14ac:dyDescent="0.2">
      <c r="D551" s="13" t="s">
        <v>84</v>
      </c>
      <c r="E551" s="13" t="s">
        <v>1165</v>
      </c>
      <c r="F551" s="13" t="s">
        <v>1164</v>
      </c>
      <c r="G551" s="14" t="str">
        <f t="shared" si="8"/>
        <v>11210</v>
      </c>
      <c r="H551" s="14" t="s">
        <v>38</v>
      </c>
      <c r="I551" s="14" t="s">
        <v>4492</v>
      </c>
      <c r="J551" s="14" t="s">
        <v>28</v>
      </c>
    </row>
    <row r="552" spans="4:10" ht="25" customHeight="1" x14ac:dyDescent="0.2">
      <c r="D552" s="13" t="s">
        <v>84</v>
      </c>
      <c r="E552" s="13" t="s">
        <v>1167</v>
      </c>
      <c r="F552" s="13" t="s">
        <v>1166</v>
      </c>
      <c r="G552" s="14" t="str">
        <f t="shared" si="8"/>
        <v>11211</v>
      </c>
      <c r="H552" s="14" t="s">
        <v>38</v>
      </c>
      <c r="I552" s="14" t="s">
        <v>4493</v>
      </c>
      <c r="J552" s="14" t="s">
        <v>28</v>
      </c>
    </row>
    <row r="553" spans="4:10" ht="25" customHeight="1" x14ac:dyDescent="0.2">
      <c r="D553" s="13" t="s">
        <v>84</v>
      </c>
      <c r="E553" s="13" t="s">
        <v>1169</v>
      </c>
      <c r="F553" s="13" t="s">
        <v>1168</v>
      </c>
      <c r="G553" s="14" t="str">
        <f t="shared" si="8"/>
        <v>11212</v>
      </c>
      <c r="H553" s="14" t="s">
        <v>38</v>
      </c>
      <c r="I553" s="14" t="s">
        <v>4494</v>
      </c>
      <c r="J553" s="14" t="s">
        <v>28</v>
      </c>
    </row>
    <row r="554" spans="4:10" ht="25" customHeight="1" x14ac:dyDescent="0.2">
      <c r="D554" s="13" t="s">
        <v>84</v>
      </c>
      <c r="E554" s="13" t="s">
        <v>1171</v>
      </c>
      <c r="F554" s="13" t="s">
        <v>1170</v>
      </c>
      <c r="G554" s="14" t="str">
        <f t="shared" si="8"/>
        <v>11214</v>
      </c>
      <c r="H554" s="14" t="s">
        <v>38</v>
      </c>
      <c r="I554" s="14" t="s">
        <v>4495</v>
      </c>
      <c r="J554" s="14" t="s">
        <v>28</v>
      </c>
    </row>
    <row r="555" spans="4:10" ht="25" customHeight="1" x14ac:dyDescent="0.2">
      <c r="D555" s="13" t="s">
        <v>84</v>
      </c>
      <c r="E555" s="13" t="s">
        <v>1173</v>
      </c>
      <c r="F555" s="13" t="s">
        <v>1172</v>
      </c>
      <c r="G555" s="14" t="str">
        <f t="shared" si="8"/>
        <v>11215</v>
      </c>
      <c r="H555" s="14" t="s">
        <v>38</v>
      </c>
      <c r="I555" s="14" t="s">
        <v>4496</v>
      </c>
      <c r="J555" s="14" t="s">
        <v>28</v>
      </c>
    </row>
    <row r="556" spans="4:10" ht="25" customHeight="1" x14ac:dyDescent="0.2">
      <c r="D556" s="13" t="s">
        <v>84</v>
      </c>
      <c r="E556" s="13" t="s">
        <v>1175</v>
      </c>
      <c r="F556" s="13" t="s">
        <v>1174</v>
      </c>
      <c r="G556" s="14" t="str">
        <f t="shared" si="8"/>
        <v>11216</v>
      </c>
      <c r="H556" s="14" t="s">
        <v>38</v>
      </c>
      <c r="I556" s="14" t="s">
        <v>4497</v>
      </c>
      <c r="J556" s="14" t="s">
        <v>28</v>
      </c>
    </row>
    <row r="557" spans="4:10" ht="25" customHeight="1" x14ac:dyDescent="0.2">
      <c r="D557" s="13" t="s">
        <v>84</v>
      </c>
      <c r="E557" s="13" t="s">
        <v>1177</v>
      </c>
      <c r="F557" s="13" t="s">
        <v>1176</v>
      </c>
      <c r="G557" s="14" t="str">
        <f t="shared" si="8"/>
        <v>11217</v>
      </c>
      <c r="H557" s="14" t="s">
        <v>38</v>
      </c>
      <c r="I557" s="14" t="s">
        <v>4498</v>
      </c>
      <c r="J557" s="14" t="s">
        <v>28</v>
      </c>
    </row>
    <row r="558" spans="4:10" ht="25" customHeight="1" x14ac:dyDescent="0.2">
      <c r="D558" s="13" t="s">
        <v>84</v>
      </c>
      <c r="E558" s="13" t="s">
        <v>1179</v>
      </c>
      <c r="F558" s="13" t="s">
        <v>1178</v>
      </c>
      <c r="G558" s="14" t="str">
        <f t="shared" si="8"/>
        <v>11218</v>
      </c>
      <c r="H558" s="14" t="s">
        <v>38</v>
      </c>
      <c r="I558" s="14" t="s">
        <v>4499</v>
      </c>
      <c r="J558" s="14" t="s">
        <v>28</v>
      </c>
    </row>
    <row r="559" spans="4:10" ht="25" customHeight="1" x14ac:dyDescent="0.2">
      <c r="D559" s="13" t="s">
        <v>84</v>
      </c>
      <c r="E559" s="13" t="s">
        <v>1181</v>
      </c>
      <c r="F559" s="13" t="s">
        <v>1180</v>
      </c>
      <c r="G559" s="14" t="str">
        <f t="shared" si="8"/>
        <v>11219</v>
      </c>
      <c r="H559" s="14" t="s">
        <v>38</v>
      </c>
      <c r="I559" s="14" t="s">
        <v>4500</v>
      </c>
      <c r="J559" s="14" t="s">
        <v>28</v>
      </c>
    </row>
    <row r="560" spans="4:10" ht="25" customHeight="1" x14ac:dyDescent="0.2">
      <c r="D560" s="13" t="s">
        <v>84</v>
      </c>
      <c r="E560" s="13" t="s">
        <v>1183</v>
      </c>
      <c r="F560" s="13" t="s">
        <v>1182</v>
      </c>
      <c r="G560" s="14" t="str">
        <f t="shared" si="8"/>
        <v>11221</v>
      </c>
      <c r="H560" s="14" t="s">
        <v>38</v>
      </c>
      <c r="I560" s="14" t="s">
        <v>4501</v>
      </c>
      <c r="J560" s="14" t="s">
        <v>28</v>
      </c>
    </row>
    <row r="561" spans="4:10" ht="25" customHeight="1" x14ac:dyDescent="0.2">
      <c r="D561" s="13" t="s">
        <v>84</v>
      </c>
      <c r="E561" s="13" t="s">
        <v>1185</v>
      </c>
      <c r="F561" s="13" t="s">
        <v>1184</v>
      </c>
      <c r="G561" s="14" t="str">
        <f t="shared" si="8"/>
        <v>11222</v>
      </c>
      <c r="H561" s="14" t="s">
        <v>38</v>
      </c>
      <c r="I561" s="14" t="s">
        <v>4502</v>
      </c>
      <c r="J561" s="14" t="s">
        <v>28</v>
      </c>
    </row>
    <row r="562" spans="4:10" ht="25" customHeight="1" x14ac:dyDescent="0.2">
      <c r="D562" s="13" t="s">
        <v>84</v>
      </c>
      <c r="E562" s="13" t="s">
        <v>1187</v>
      </c>
      <c r="F562" s="13" t="s">
        <v>1186</v>
      </c>
      <c r="G562" s="14" t="str">
        <f t="shared" si="8"/>
        <v>11223</v>
      </c>
      <c r="H562" s="14" t="s">
        <v>38</v>
      </c>
      <c r="I562" s="14" t="s">
        <v>4503</v>
      </c>
      <c r="J562" s="14" t="s">
        <v>28</v>
      </c>
    </row>
    <row r="563" spans="4:10" ht="25" customHeight="1" x14ac:dyDescent="0.2">
      <c r="D563" s="13" t="s">
        <v>84</v>
      </c>
      <c r="E563" s="13" t="s">
        <v>1189</v>
      </c>
      <c r="F563" s="13" t="s">
        <v>1188</v>
      </c>
      <c r="G563" s="14" t="str">
        <f t="shared" si="8"/>
        <v>11224</v>
      </c>
      <c r="H563" s="14" t="s">
        <v>38</v>
      </c>
      <c r="I563" s="14" t="s">
        <v>4504</v>
      </c>
      <c r="J563" s="14" t="s">
        <v>28</v>
      </c>
    </row>
    <row r="564" spans="4:10" ht="25" customHeight="1" x14ac:dyDescent="0.2">
      <c r="D564" s="13" t="s">
        <v>84</v>
      </c>
      <c r="E564" s="13" t="s">
        <v>1191</v>
      </c>
      <c r="F564" s="13" t="s">
        <v>1190</v>
      </c>
      <c r="G564" s="14" t="str">
        <f t="shared" si="8"/>
        <v>11225</v>
      </c>
      <c r="H564" s="14" t="s">
        <v>38</v>
      </c>
      <c r="I564" s="14" t="s">
        <v>4505</v>
      </c>
      <c r="J564" s="14" t="s">
        <v>28</v>
      </c>
    </row>
    <row r="565" spans="4:10" ht="25" customHeight="1" x14ac:dyDescent="0.2">
      <c r="D565" s="13" t="s">
        <v>84</v>
      </c>
      <c r="E565" s="13" t="s">
        <v>1193</v>
      </c>
      <c r="F565" s="13" t="s">
        <v>1192</v>
      </c>
      <c r="G565" s="14" t="str">
        <f t="shared" si="8"/>
        <v>11227</v>
      </c>
      <c r="H565" s="14" t="s">
        <v>38</v>
      </c>
      <c r="I565" s="14" t="s">
        <v>4506</v>
      </c>
      <c r="J565" s="14" t="s">
        <v>28</v>
      </c>
    </row>
    <row r="566" spans="4:10" ht="25" customHeight="1" x14ac:dyDescent="0.2">
      <c r="D566" s="13" t="s">
        <v>84</v>
      </c>
      <c r="E566" s="13" t="s">
        <v>1195</v>
      </c>
      <c r="F566" s="13" t="s">
        <v>1194</v>
      </c>
      <c r="G566" s="14" t="str">
        <f t="shared" si="8"/>
        <v>11228</v>
      </c>
      <c r="H566" s="14" t="s">
        <v>38</v>
      </c>
      <c r="I566" s="14" t="s">
        <v>4507</v>
      </c>
      <c r="J566" s="14" t="s">
        <v>28</v>
      </c>
    </row>
    <row r="567" spans="4:10" ht="25" customHeight="1" x14ac:dyDescent="0.2">
      <c r="D567" s="13" t="s">
        <v>84</v>
      </c>
      <c r="E567" s="13" t="s">
        <v>1197</v>
      </c>
      <c r="F567" s="13" t="s">
        <v>1196</v>
      </c>
      <c r="G567" s="14" t="str">
        <f t="shared" si="8"/>
        <v>11229</v>
      </c>
      <c r="H567" s="14" t="s">
        <v>38</v>
      </c>
      <c r="I567" s="14" t="s">
        <v>4508</v>
      </c>
      <c r="J567" s="14" t="s">
        <v>28</v>
      </c>
    </row>
    <row r="568" spans="4:10" ht="25" customHeight="1" x14ac:dyDescent="0.2">
      <c r="D568" s="13" t="s">
        <v>84</v>
      </c>
      <c r="E568" s="13" t="s">
        <v>1199</v>
      </c>
      <c r="F568" s="13" t="s">
        <v>1198</v>
      </c>
      <c r="G568" s="14" t="str">
        <f t="shared" si="8"/>
        <v>11230</v>
      </c>
      <c r="H568" s="14" t="s">
        <v>38</v>
      </c>
      <c r="I568" s="14" t="s">
        <v>4509</v>
      </c>
      <c r="J568" s="14" t="s">
        <v>28</v>
      </c>
    </row>
    <row r="569" spans="4:10" ht="25" customHeight="1" x14ac:dyDescent="0.2">
      <c r="D569" s="13" t="s">
        <v>84</v>
      </c>
      <c r="E569" s="13" t="s">
        <v>1201</v>
      </c>
      <c r="F569" s="13" t="s">
        <v>1200</v>
      </c>
      <c r="G569" s="14" t="str">
        <f t="shared" si="8"/>
        <v>11231</v>
      </c>
      <c r="H569" s="14" t="s">
        <v>38</v>
      </c>
      <c r="I569" s="14" t="s">
        <v>4510</v>
      </c>
      <c r="J569" s="14" t="s">
        <v>28</v>
      </c>
    </row>
    <row r="570" spans="4:10" ht="25" customHeight="1" x14ac:dyDescent="0.2">
      <c r="D570" s="13" t="s">
        <v>84</v>
      </c>
      <c r="E570" s="13" t="s">
        <v>1203</v>
      </c>
      <c r="F570" s="13" t="s">
        <v>1202</v>
      </c>
      <c r="G570" s="14" t="str">
        <f t="shared" si="8"/>
        <v>11232</v>
      </c>
      <c r="H570" s="14" t="s">
        <v>38</v>
      </c>
      <c r="I570" s="14" t="s">
        <v>4511</v>
      </c>
      <c r="J570" s="14" t="s">
        <v>28</v>
      </c>
    </row>
    <row r="571" spans="4:10" ht="25" customHeight="1" x14ac:dyDescent="0.2">
      <c r="D571" s="13" t="s">
        <v>84</v>
      </c>
      <c r="E571" s="13" t="s">
        <v>1205</v>
      </c>
      <c r="F571" s="13" t="s">
        <v>1204</v>
      </c>
      <c r="G571" s="14" t="str">
        <f t="shared" si="8"/>
        <v>11233</v>
      </c>
      <c r="H571" s="14" t="s">
        <v>38</v>
      </c>
      <c r="I571" s="14" t="s">
        <v>4512</v>
      </c>
      <c r="J571" s="14" t="s">
        <v>28</v>
      </c>
    </row>
    <row r="572" spans="4:10" ht="25" customHeight="1" x14ac:dyDescent="0.2">
      <c r="D572" s="13" t="s">
        <v>84</v>
      </c>
      <c r="E572" s="13" t="s">
        <v>1207</v>
      </c>
      <c r="F572" s="13" t="s">
        <v>1206</v>
      </c>
      <c r="G572" s="14" t="str">
        <f t="shared" si="8"/>
        <v>11234</v>
      </c>
      <c r="H572" s="14" t="s">
        <v>38</v>
      </c>
      <c r="I572" s="14" t="s">
        <v>4513</v>
      </c>
      <c r="J572" s="14" t="s">
        <v>28</v>
      </c>
    </row>
    <row r="573" spans="4:10" ht="25" customHeight="1" x14ac:dyDescent="0.2">
      <c r="D573" s="13" t="s">
        <v>84</v>
      </c>
      <c r="E573" s="13" t="s">
        <v>1209</v>
      </c>
      <c r="F573" s="13" t="s">
        <v>1208</v>
      </c>
      <c r="G573" s="14" t="str">
        <f t="shared" si="8"/>
        <v>11235</v>
      </c>
      <c r="H573" s="14" t="s">
        <v>38</v>
      </c>
      <c r="I573" s="14" t="s">
        <v>4514</v>
      </c>
      <c r="J573" s="14" t="s">
        <v>28</v>
      </c>
    </row>
    <row r="574" spans="4:10" ht="25" customHeight="1" x14ac:dyDescent="0.2">
      <c r="D574" s="13" t="s">
        <v>84</v>
      </c>
      <c r="E574" s="13" t="s">
        <v>1211</v>
      </c>
      <c r="F574" s="13" t="s">
        <v>1210</v>
      </c>
      <c r="G574" s="14" t="str">
        <f t="shared" si="8"/>
        <v>11237</v>
      </c>
      <c r="H574" s="14" t="s">
        <v>38</v>
      </c>
      <c r="I574" s="14" t="s">
        <v>4515</v>
      </c>
      <c r="J574" s="14" t="s">
        <v>28</v>
      </c>
    </row>
    <row r="575" spans="4:10" ht="25" customHeight="1" x14ac:dyDescent="0.2">
      <c r="D575" s="13" t="s">
        <v>84</v>
      </c>
      <c r="E575" s="13" t="s">
        <v>1213</v>
      </c>
      <c r="F575" s="13" t="s">
        <v>1212</v>
      </c>
      <c r="G575" s="14" t="str">
        <f t="shared" si="8"/>
        <v>11238</v>
      </c>
      <c r="H575" s="14" t="s">
        <v>38</v>
      </c>
      <c r="I575" s="14" t="s">
        <v>4516</v>
      </c>
      <c r="J575" s="14" t="s">
        <v>28</v>
      </c>
    </row>
    <row r="576" spans="4:10" ht="25" customHeight="1" x14ac:dyDescent="0.2">
      <c r="D576" s="13" t="s">
        <v>84</v>
      </c>
      <c r="E576" s="13" t="s">
        <v>1215</v>
      </c>
      <c r="F576" s="13" t="s">
        <v>1214</v>
      </c>
      <c r="G576" s="14" t="str">
        <f t="shared" si="8"/>
        <v>11239</v>
      </c>
      <c r="H576" s="14" t="s">
        <v>38</v>
      </c>
      <c r="I576" s="14" t="s">
        <v>4517</v>
      </c>
      <c r="J576" s="14" t="s">
        <v>28</v>
      </c>
    </row>
    <row r="577" spans="4:10" ht="25" customHeight="1" x14ac:dyDescent="0.2">
      <c r="D577" s="13" t="s">
        <v>84</v>
      </c>
      <c r="E577" s="13" t="s">
        <v>1217</v>
      </c>
      <c r="F577" s="13" t="s">
        <v>1216</v>
      </c>
      <c r="G577" s="14" t="str">
        <f t="shared" si="8"/>
        <v>11240</v>
      </c>
      <c r="H577" s="14" t="s">
        <v>38</v>
      </c>
      <c r="I577" s="14" t="s">
        <v>4518</v>
      </c>
      <c r="J577" s="14" t="s">
        <v>28</v>
      </c>
    </row>
    <row r="578" spans="4:10" ht="25" customHeight="1" x14ac:dyDescent="0.2">
      <c r="D578" s="13" t="s">
        <v>84</v>
      </c>
      <c r="E578" s="13" t="s">
        <v>1219</v>
      </c>
      <c r="F578" s="13" t="s">
        <v>1218</v>
      </c>
      <c r="G578" s="14" t="str">
        <f t="shared" si="8"/>
        <v>11241</v>
      </c>
      <c r="H578" s="14" t="s">
        <v>38</v>
      </c>
      <c r="I578" s="14" t="s">
        <v>4519</v>
      </c>
      <c r="J578" s="14" t="s">
        <v>28</v>
      </c>
    </row>
    <row r="579" spans="4:10" ht="25" customHeight="1" x14ac:dyDescent="0.2">
      <c r="D579" s="13" t="s">
        <v>84</v>
      </c>
      <c r="E579" s="13" t="s">
        <v>1221</v>
      </c>
      <c r="F579" s="13" t="s">
        <v>1220</v>
      </c>
      <c r="G579" s="14" t="str">
        <f t="shared" si="8"/>
        <v>11242</v>
      </c>
      <c r="H579" s="14" t="s">
        <v>38</v>
      </c>
      <c r="I579" s="14" t="s">
        <v>4111</v>
      </c>
      <c r="J579" s="14" t="s">
        <v>28</v>
      </c>
    </row>
    <row r="580" spans="4:10" ht="25" customHeight="1" x14ac:dyDescent="0.2">
      <c r="D580" s="13" t="s">
        <v>84</v>
      </c>
      <c r="E580" s="13" t="s">
        <v>1223</v>
      </c>
      <c r="F580" s="13" t="s">
        <v>1222</v>
      </c>
      <c r="G580" s="14" t="str">
        <f t="shared" si="8"/>
        <v>11243</v>
      </c>
      <c r="H580" s="14" t="s">
        <v>38</v>
      </c>
      <c r="I580" s="14" t="s">
        <v>4520</v>
      </c>
      <c r="J580" s="14" t="s">
        <v>28</v>
      </c>
    </row>
    <row r="581" spans="4:10" ht="25" customHeight="1" x14ac:dyDescent="0.2">
      <c r="D581" s="13" t="s">
        <v>84</v>
      </c>
      <c r="E581" s="13" t="s">
        <v>1225</v>
      </c>
      <c r="F581" s="13" t="s">
        <v>1224</v>
      </c>
      <c r="G581" s="14" t="str">
        <f t="shared" ref="G581:G644" si="9">LEFT(F581,5)</f>
        <v>11245</v>
      </c>
      <c r="H581" s="14" t="s">
        <v>38</v>
      </c>
      <c r="I581" s="14" t="s">
        <v>4521</v>
      </c>
      <c r="J581" s="14" t="s">
        <v>28</v>
      </c>
    </row>
    <row r="582" spans="4:10" ht="25" customHeight="1" x14ac:dyDescent="0.2">
      <c r="D582" s="13" t="s">
        <v>1149</v>
      </c>
      <c r="E582" s="13" t="s">
        <v>1227</v>
      </c>
      <c r="F582" s="13" t="s">
        <v>1226</v>
      </c>
      <c r="G582" s="14" t="str">
        <f t="shared" si="9"/>
        <v>11246</v>
      </c>
      <c r="H582" s="14" t="s">
        <v>38</v>
      </c>
      <c r="I582" s="14" t="s">
        <v>4522</v>
      </c>
      <c r="J582" s="14" t="s">
        <v>28</v>
      </c>
    </row>
    <row r="583" spans="4:10" ht="25" customHeight="1" x14ac:dyDescent="0.2">
      <c r="D583" s="13" t="s">
        <v>1149</v>
      </c>
      <c r="E583" s="13" t="s">
        <v>1229</v>
      </c>
      <c r="F583" s="13" t="s">
        <v>1228</v>
      </c>
      <c r="G583" s="14" t="str">
        <f t="shared" si="9"/>
        <v>11301</v>
      </c>
      <c r="H583" s="14" t="s">
        <v>38</v>
      </c>
      <c r="I583" s="14" t="s">
        <v>28</v>
      </c>
      <c r="J583" s="14" t="s">
        <v>4523</v>
      </c>
    </row>
    <row r="584" spans="4:10" ht="25" customHeight="1" x14ac:dyDescent="0.2">
      <c r="D584" s="13" t="s">
        <v>84</v>
      </c>
      <c r="E584" s="13" t="s">
        <v>1231</v>
      </c>
      <c r="F584" s="13" t="s">
        <v>1230</v>
      </c>
      <c r="G584" s="14" t="str">
        <f t="shared" si="9"/>
        <v>11324</v>
      </c>
      <c r="H584" s="14" t="s">
        <v>38</v>
      </c>
      <c r="I584" s="14" t="s">
        <v>28</v>
      </c>
      <c r="J584" s="14" t="s">
        <v>4524</v>
      </c>
    </row>
    <row r="585" spans="4:10" ht="25" customHeight="1" x14ac:dyDescent="0.2">
      <c r="D585" s="13" t="s">
        <v>84</v>
      </c>
      <c r="E585" s="13" t="s">
        <v>1233</v>
      </c>
      <c r="F585" s="13" t="s">
        <v>1232</v>
      </c>
      <c r="G585" s="14" t="str">
        <f t="shared" si="9"/>
        <v>11326</v>
      </c>
      <c r="H585" s="14" t="s">
        <v>38</v>
      </c>
      <c r="I585" s="14" t="s">
        <v>28</v>
      </c>
      <c r="J585" s="14" t="s">
        <v>4525</v>
      </c>
    </row>
    <row r="586" spans="4:10" ht="25" customHeight="1" x14ac:dyDescent="0.2">
      <c r="D586" s="13" t="s">
        <v>84</v>
      </c>
      <c r="E586" s="13" t="s">
        <v>1235</v>
      </c>
      <c r="F586" s="13" t="s">
        <v>1234</v>
      </c>
      <c r="G586" s="14" t="str">
        <f t="shared" si="9"/>
        <v>11327</v>
      </c>
      <c r="H586" s="14" t="s">
        <v>38</v>
      </c>
      <c r="I586" s="14" t="s">
        <v>28</v>
      </c>
      <c r="J586" s="14" t="s">
        <v>4526</v>
      </c>
    </row>
    <row r="587" spans="4:10" ht="25" customHeight="1" x14ac:dyDescent="0.2">
      <c r="D587" s="13" t="s">
        <v>84</v>
      </c>
      <c r="E587" s="13" t="s">
        <v>1237</v>
      </c>
      <c r="F587" s="13" t="s">
        <v>1236</v>
      </c>
      <c r="G587" s="14" t="str">
        <f t="shared" si="9"/>
        <v>11341</v>
      </c>
      <c r="H587" s="14" t="s">
        <v>38</v>
      </c>
      <c r="I587" s="14" t="s">
        <v>28</v>
      </c>
      <c r="J587" s="14" t="s">
        <v>4527</v>
      </c>
    </row>
    <row r="588" spans="4:10" ht="25" customHeight="1" x14ac:dyDescent="0.2">
      <c r="D588" s="13" t="s">
        <v>84</v>
      </c>
      <c r="E588" s="13" t="s">
        <v>1239</v>
      </c>
      <c r="F588" s="13" t="s">
        <v>1238</v>
      </c>
      <c r="G588" s="14" t="str">
        <f t="shared" si="9"/>
        <v>11342</v>
      </c>
      <c r="H588" s="14" t="s">
        <v>38</v>
      </c>
      <c r="I588" s="14" t="s">
        <v>28</v>
      </c>
      <c r="J588" s="14" t="s">
        <v>4528</v>
      </c>
    </row>
    <row r="589" spans="4:10" ht="25" customHeight="1" x14ac:dyDescent="0.2">
      <c r="D589" s="13" t="s">
        <v>84</v>
      </c>
      <c r="E589" s="13" t="s">
        <v>1241</v>
      </c>
      <c r="F589" s="13" t="s">
        <v>1240</v>
      </c>
      <c r="G589" s="14" t="str">
        <f t="shared" si="9"/>
        <v>11343</v>
      </c>
      <c r="H589" s="14" t="s">
        <v>38</v>
      </c>
      <c r="I589" s="14" t="s">
        <v>28</v>
      </c>
      <c r="J589" s="14" t="s">
        <v>4529</v>
      </c>
    </row>
    <row r="590" spans="4:10" ht="25" customHeight="1" x14ac:dyDescent="0.2">
      <c r="D590" s="13" t="s">
        <v>84</v>
      </c>
      <c r="E590" s="13" t="s">
        <v>1243</v>
      </c>
      <c r="F590" s="13" t="s">
        <v>1242</v>
      </c>
      <c r="G590" s="14" t="str">
        <f t="shared" si="9"/>
        <v>11346</v>
      </c>
      <c r="H590" s="14" t="s">
        <v>38</v>
      </c>
      <c r="I590" s="14" t="s">
        <v>28</v>
      </c>
      <c r="J590" s="14" t="s">
        <v>4530</v>
      </c>
    </row>
    <row r="591" spans="4:10" ht="25" customHeight="1" x14ac:dyDescent="0.2">
      <c r="D591" s="13" t="s">
        <v>84</v>
      </c>
      <c r="E591" s="13" t="s">
        <v>1245</v>
      </c>
      <c r="F591" s="13" t="s">
        <v>1244</v>
      </c>
      <c r="G591" s="14" t="str">
        <f t="shared" si="9"/>
        <v>11347</v>
      </c>
      <c r="H591" s="14" t="s">
        <v>38</v>
      </c>
      <c r="I591" s="14" t="s">
        <v>28</v>
      </c>
      <c r="J591" s="14" t="s">
        <v>4531</v>
      </c>
    </row>
    <row r="592" spans="4:10" ht="25" customHeight="1" x14ac:dyDescent="0.2">
      <c r="D592" s="13" t="s">
        <v>84</v>
      </c>
      <c r="E592" s="13" t="s">
        <v>1247</v>
      </c>
      <c r="F592" s="13" t="s">
        <v>1246</v>
      </c>
      <c r="G592" s="14" t="str">
        <f t="shared" si="9"/>
        <v>11348</v>
      </c>
      <c r="H592" s="14" t="s">
        <v>38</v>
      </c>
      <c r="I592" s="14" t="s">
        <v>28</v>
      </c>
      <c r="J592" s="14" t="s">
        <v>4532</v>
      </c>
    </row>
    <row r="593" spans="4:10" ht="25" customHeight="1" x14ac:dyDescent="0.2">
      <c r="D593" s="13" t="s">
        <v>84</v>
      </c>
      <c r="E593" s="13" t="s">
        <v>1249</v>
      </c>
      <c r="F593" s="13" t="s">
        <v>1248</v>
      </c>
      <c r="G593" s="14" t="str">
        <f t="shared" si="9"/>
        <v>11349</v>
      </c>
      <c r="H593" s="14" t="s">
        <v>38</v>
      </c>
      <c r="I593" s="14" t="s">
        <v>28</v>
      </c>
      <c r="J593" s="14" t="s">
        <v>4533</v>
      </c>
    </row>
    <row r="594" spans="4:10" ht="25" customHeight="1" x14ac:dyDescent="0.2">
      <c r="D594" s="13" t="s">
        <v>84</v>
      </c>
      <c r="E594" s="13" t="s">
        <v>1251</v>
      </c>
      <c r="F594" s="13" t="s">
        <v>1250</v>
      </c>
      <c r="G594" s="14" t="str">
        <f t="shared" si="9"/>
        <v>11361</v>
      </c>
      <c r="H594" s="14" t="s">
        <v>38</v>
      </c>
      <c r="I594" s="14" t="s">
        <v>28</v>
      </c>
      <c r="J594" s="14" t="s">
        <v>4534</v>
      </c>
    </row>
    <row r="595" spans="4:10" ht="25" customHeight="1" x14ac:dyDescent="0.2">
      <c r="D595" s="13" t="s">
        <v>84</v>
      </c>
      <c r="E595" s="13" t="s">
        <v>1253</v>
      </c>
      <c r="F595" s="13" t="s">
        <v>1252</v>
      </c>
      <c r="G595" s="14" t="str">
        <f t="shared" si="9"/>
        <v>11362</v>
      </c>
      <c r="H595" s="14" t="s">
        <v>38</v>
      </c>
      <c r="I595" s="14" t="s">
        <v>28</v>
      </c>
      <c r="J595" s="14" t="s">
        <v>4535</v>
      </c>
    </row>
    <row r="596" spans="4:10" ht="25" customHeight="1" x14ac:dyDescent="0.2">
      <c r="D596" s="13" t="s">
        <v>84</v>
      </c>
      <c r="E596" s="13" t="s">
        <v>1255</v>
      </c>
      <c r="F596" s="13" t="s">
        <v>1254</v>
      </c>
      <c r="G596" s="14" t="str">
        <f t="shared" si="9"/>
        <v>11363</v>
      </c>
      <c r="H596" s="14" t="s">
        <v>38</v>
      </c>
      <c r="I596" s="14" t="s">
        <v>28</v>
      </c>
      <c r="J596" s="14" t="s">
        <v>4536</v>
      </c>
    </row>
    <row r="597" spans="4:10" ht="25" customHeight="1" x14ac:dyDescent="0.2">
      <c r="D597" s="13" t="s">
        <v>84</v>
      </c>
      <c r="E597" s="13" t="s">
        <v>1257</v>
      </c>
      <c r="F597" s="13" t="s">
        <v>1256</v>
      </c>
      <c r="G597" s="14" t="str">
        <f t="shared" si="9"/>
        <v>11365</v>
      </c>
      <c r="H597" s="14" t="s">
        <v>38</v>
      </c>
      <c r="I597" s="14" t="s">
        <v>28</v>
      </c>
      <c r="J597" s="14" t="s">
        <v>4537</v>
      </c>
    </row>
    <row r="598" spans="4:10" ht="25" customHeight="1" x14ac:dyDescent="0.2">
      <c r="D598" s="13" t="s">
        <v>84</v>
      </c>
      <c r="E598" s="13" t="s">
        <v>1259</v>
      </c>
      <c r="F598" s="13" t="s">
        <v>1258</v>
      </c>
      <c r="G598" s="14" t="str">
        <f t="shared" si="9"/>
        <v>11369</v>
      </c>
      <c r="H598" s="14" t="s">
        <v>38</v>
      </c>
      <c r="I598" s="14" t="s">
        <v>28</v>
      </c>
      <c r="J598" s="14" t="s">
        <v>4538</v>
      </c>
    </row>
    <row r="599" spans="4:10" ht="25" customHeight="1" x14ac:dyDescent="0.2">
      <c r="D599" s="13" t="s">
        <v>84</v>
      </c>
      <c r="E599" s="13" t="s">
        <v>701</v>
      </c>
      <c r="F599" s="13" t="s">
        <v>1260</v>
      </c>
      <c r="G599" s="14" t="str">
        <f t="shared" si="9"/>
        <v>11381</v>
      </c>
      <c r="H599" s="14" t="s">
        <v>38</v>
      </c>
      <c r="I599" s="14" t="s">
        <v>28</v>
      </c>
      <c r="J599" s="14" t="s">
        <v>4259</v>
      </c>
    </row>
    <row r="600" spans="4:10" ht="25" customHeight="1" x14ac:dyDescent="0.2">
      <c r="D600" s="13" t="s">
        <v>84</v>
      </c>
      <c r="E600" s="13" t="s">
        <v>1262</v>
      </c>
      <c r="F600" s="13" t="s">
        <v>1261</v>
      </c>
      <c r="G600" s="14" t="str">
        <f t="shared" si="9"/>
        <v>11383</v>
      </c>
      <c r="H600" s="14" t="s">
        <v>38</v>
      </c>
      <c r="I600" s="14" t="s">
        <v>28</v>
      </c>
      <c r="J600" s="14" t="s">
        <v>4539</v>
      </c>
    </row>
    <row r="601" spans="4:10" ht="25" customHeight="1" x14ac:dyDescent="0.2">
      <c r="D601" s="13" t="s">
        <v>84</v>
      </c>
      <c r="E601" s="13" t="s">
        <v>1264</v>
      </c>
      <c r="F601" s="13" t="s">
        <v>1263</v>
      </c>
      <c r="G601" s="14" t="str">
        <f t="shared" si="9"/>
        <v>11385</v>
      </c>
      <c r="H601" s="14" t="s">
        <v>38</v>
      </c>
      <c r="I601" s="14" t="s">
        <v>28</v>
      </c>
      <c r="J601" s="14" t="s">
        <v>4540</v>
      </c>
    </row>
    <row r="602" spans="4:10" ht="25" customHeight="1" x14ac:dyDescent="0.2">
      <c r="D602" s="13" t="s">
        <v>84</v>
      </c>
      <c r="E602" s="13" t="s">
        <v>1266</v>
      </c>
      <c r="F602" s="13" t="s">
        <v>1265</v>
      </c>
      <c r="G602" s="14" t="str">
        <f t="shared" si="9"/>
        <v>11408</v>
      </c>
      <c r="H602" s="14" t="s">
        <v>38</v>
      </c>
      <c r="I602" s="14" t="s">
        <v>28</v>
      </c>
      <c r="J602" s="14" t="s">
        <v>4541</v>
      </c>
    </row>
    <row r="603" spans="4:10" ht="25" customHeight="1" x14ac:dyDescent="0.2">
      <c r="D603" s="13" t="s">
        <v>84</v>
      </c>
      <c r="E603" s="13" t="s">
        <v>1268</v>
      </c>
      <c r="F603" s="13" t="s">
        <v>1267</v>
      </c>
      <c r="G603" s="14" t="str">
        <f t="shared" si="9"/>
        <v>11442</v>
      </c>
      <c r="H603" s="14" t="s">
        <v>38</v>
      </c>
      <c r="I603" s="14" t="s">
        <v>28</v>
      </c>
      <c r="J603" s="14" t="s">
        <v>4542</v>
      </c>
    </row>
    <row r="604" spans="4:10" ht="25" customHeight="1" x14ac:dyDescent="0.2">
      <c r="D604" s="13" t="s">
        <v>84</v>
      </c>
      <c r="E604" s="13" t="s">
        <v>1270</v>
      </c>
      <c r="F604" s="13" t="s">
        <v>1269</v>
      </c>
      <c r="G604" s="14" t="str">
        <f t="shared" si="9"/>
        <v>11464</v>
      </c>
      <c r="H604" s="14" t="s">
        <v>38</v>
      </c>
      <c r="I604" s="14" t="s">
        <v>28</v>
      </c>
      <c r="J604" s="14" t="s">
        <v>4543</v>
      </c>
    </row>
    <row r="605" spans="4:10" ht="25" customHeight="1" x14ac:dyDescent="0.2">
      <c r="D605" s="13" t="s">
        <v>84</v>
      </c>
      <c r="E605" s="13" t="s">
        <v>1272</v>
      </c>
      <c r="F605" s="13" t="s">
        <v>1271</v>
      </c>
      <c r="G605" s="14" t="str">
        <f t="shared" si="9"/>
        <v>11465</v>
      </c>
      <c r="H605" s="14" t="s">
        <v>38</v>
      </c>
      <c r="I605" s="14" t="s">
        <v>28</v>
      </c>
      <c r="J605" s="14" t="s">
        <v>4544</v>
      </c>
    </row>
    <row r="606" spans="4:10" ht="25" customHeight="1" x14ac:dyDescent="0.2">
      <c r="D606" s="13" t="s">
        <v>85</v>
      </c>
      <c r="E606" s="13" t="s">
        <v>3827</v>
      </c>
      <c r="F606" s="14" t="s">
        <v>3582</v>
      </c>
      <c r="G606" s="14" t="str">
        <f t="shared" si="9"/>
        <v>12101</v>
      </c>
      <c r="H606" s="14" t="s">
        <v>39</v>
      </c>
      <c r="I606" s="14" t="s">
        <v>39</v>
      </c>
      <c r="J606" s="14" t="s">
        <v>4479</v>
      </c>
    </row>
    <row r="607" spans="4:10" ht="25" customHeight="1" x14ac:dyDescent="0.2">
      <c r="D607" s="13" t="s">
        <v>85</v>
      </c>
      <c r="E607" s="13" t="s">
        <v>3828</v>
      </c>
      <c r="F607" s="14" t="s">
        <v>3583</v>
      </c>
      <c r="G607" s="14" t="str">
        <f t="shared" si="9"/>
        <v>12102</v>
      </c>
      <c r="H607" s="14" t="s">
        <v>39</v>
      </c>
      <c r="I607" s="14" t="s">
        <v>39</v>
      </c>
      <c r="J607" s="14" t="s">
        <v>4545</v>
      </c>
    </row>
    <row r="608" spans="4:10" ht="25" customHeight="1" x14ac:dyDescent="0.2">
      <c r="D608" s="13" t="s">
        <v>85</v>
      </c>
      <c r="E608" s="13" t="s">
        <v>3829</v>
      </c>
      <c r="F608" s="14" t="s">
        <v>3584</v>
      </c>
      <c r="G608" s="14" t="str">
        <f t="shared" si="9"/>
        <v>12103</v>
      </c>
      <c r="H608" s="14" t="s">
        <v>39</v>
      </c>
      <c r="I608" s="14" t="s">
        <v>39</v>
      </c>
      <c r="J608" s="14" t="s">
        <v>4546</v>
      </c>
    </row>
    <row r="609" spans="4:10" ht="25" customHeight="1" x14ac:dyDescent="0.2">
      <c r="D609" s="13" t="s">
        <v>85</v>
      </c>
      <c r="E609" s="13" t="s">
        <v>3830</v>
      </c>
      <c r="F609" s="14" t="s">
        <v>3585</v>
      </c>
      <c r="G609" s="14" t="str">
        <f t="shared" si="9"/>
        <v>12104</v>
      </c>
      <c r="H609" s="14" t="s">
        <v>39</v>
      </c>
      <c r="I609" s="14" t="s">
        <v>39</v>
      </c>
      <c r="J609" s="14" t="s">
        <v>4547</v>
      </c>
    </row>
    <row r="610" spans="4:10" ht="25" customHeight="1" x14ac:dyDescent="0.2">
      <c r="D610" s="13" t="s">
        <v>85</v>
      </c>
      <c r="E610" s="13" t="s">
        <v>3831</v>
      </c>
      <c r="F610" s="14" t="s">
        <v>3586</v>
      </c>
      <c r="G610" s="14" t="str">
        <f t="shared" si="9"/>
        <v>12105</v>
      </c>
      <c r="H610" s="14" t="s">
        <v>39</v>
      </c>
      <c r="I610" s="14" t="s">
        <v>39</v>
      </c>
      <c r="J610" s="14" t="s">
        <v>4483</v>
      </c>
    </row>
    <row r="611" spans="4:10" ht="25" customHeight="1" x14ac:dyDescent="0.2">
      <c r="D611" s="13" t="s">
        <v>85</v>
      </c>
      <c r="E611" s="13" t="s">
        <v>3832</v>
      </c>
      <c r="F611" s="14" t="s">
        <v>3587</v>
      </c>
      <c r="G611" s="14" t="str">
        <f t="shared" si="9"/>
        <v>12106</v>
      </c>
      <c r="H611" s="14" t="s">
        <v>39</v>
      </c>
      <c r="I611" s="14" t="s">
        <v>39</v>
      </c>
      <c r="J611" s="14" t="s">
        <v>4548</v>
      </c>
    </row>
    <row r="612" spans="4:10" ht="25" customHeight="1" x14ac:dyDescent="0.2">
      <c r="D612" s="13" t="s">
        <v>85</v>
      </c>
      <c r="E612" s="13" t="s">
        <v>1274</v>
      </c>
      <c r="F612" s="13" t="s">
        <v>1273</v>
      </c>
      <c r="G612" s="14" t="str">
        <f t="shared" si="9"/>
        <v>12202</v>
      </c>
      <c r="H612" s="14" t="s">
        <v>39</v>
      </c>
      <c r="I612" s="14" t="s">
        <v>4549</v>
      </c>
      <c r="J612" s="14" t="s">
        <v>28</v>
      </c>
    </row>
    <row r="613" spans="4:10" ht="25" customHeight="1" x14ac:dyDescent="0.2">
      <c r="D613" s="13" t="s">
        <v>85</v>
      </c>
      <c r="E613" s="13" t="s">
        <v>1276</v>
      </c>
      <c r="F613" s="13" t="s">
        <v>1275</v>
      </c>
      <c r="G613" s="14" t="str">
        <f t="shared" si="9"/>
        <v>12203</v>
      </c>
      <c r="H613" s="14" t="s">
        <v>39</v>
      </c>
      <c r="I613" s="14" t="s">
        <v>4550</v>
      </c>
      <c r="J613" s="14" t="s">
        <v>28</v>
      </c>
    </row>
    <row r="614" spans="4:10" ht="25" customHeight="1" x14ac:dyDescent="0.2">
      <c r="D614" s="13" t="s">
        <v>85</v>
      </c>
      <c r="E614" s="13" t="s">
        <v>1278</v>
      </c>
      <c r="F614" s="13" t="s">
        <v>1277</v>
      </c>
      <c r="G614" s="14" t="str">
        <f t="shared" si="9"/>
        <v>12204</v>
      </c>
      <c r="H614" s="14" t="s">
        <v>39</v>
      </c>
      <c r="I614" s="14" t="s">
        <v>4551</v>
      </c>
      <c r="J614" s="14" t="s">
        <v>28</v>
      </c>
    </row>
    <row r="615" spans="4:10" ht="25" customHeight="1" x14ac:dyDescent="0.2">
      <c r="D615" s="13" t="s">
        <v>85</v>
      </c>
      <c r="E615" s="13" t="s">
        <v>1280</v>
      </c>
      <c r="F615" s="13" t="s">
        <v>1279</v>
      </c>
      <c r="G615" s="14" t="str">
        <f t="shared" si="9"/>
        <v>12205</v>
      </c>
      <c r="H615" s="14" t="s">
        <v>39</v>
      </c>
      <c r="I615" s="14" t="s">
        <v>4552</v>
      </c>
      <c r="J615" s="14" t="s">
        <v>28</v>
      </c>
    </row>
    <row r="616" spans="4:10" ht="25" customHeight="1" x14ac:dyDescent="0.2">
      <c r="D616" s="13" t="s">
        <v>85</v>
      </c>
      <c r="E616" s="13" t="s">
        <v>1282</v>
      </c>
      <c r="F616" s="13" t="s">
        <v>1281</v>
      </c>
      <c r="G616" s="14" t="str">
        <f t="shared" si="9"/>
        <v>12206</v>
      </c>
      <c r="H616" s="14" t="s">
        <v>39</v>
      </c>
      <c r="I616" s="14" t="s">
        <v>4553</v>
      </c>
      <c r="J616" s="14" t="s">
        <v>28</v>
      </c>
    </row>
    <row r="617" spans="4:10" ht="25" customHeight="1" x14ac:dyDescent="0.2">
      <c r="D617" s="13" t="s">
        <v>85</v>
      </c>
      <c r="E617" s="13" t="s">
        <v>1284</v>
      </c>
      <c r="F617" s="13" t="s">
        <v>1283</v>
      </c>
      <c r="G617" s="14" t="str">
        <f t="shared" si="9"/>
        <v>12207</v>
      </c>
      <c r="H617" s="14" t="s">
        <v>39</v>
      </c>
      <c r="I617" s="14" t="s">
        <v>4554</v>
      </c>
      <c r="J617" s="14" t="s">
        <v>28</v>
      </c>
    </row>
    <row r="618" spans="4:10" ht="25" customHeight="1" x14ac:dyDescent="0.2">
      <c r="D618" s="13" t="s">
        <v>85</v>
      </c>
      <c r="E618" s="13" t="s">
        <v>1286</v>
      </c>
      <c r="F618" s="13" t="s">
        <v>1285</v>
      </c>
      <c r="G618" s="14" t="str">
        <f t="shared" si="9"/>
        <v>12208</v>
      </c>
      <c r="H618" s="14" t="s">
        <v>39</v>
      </c>
      <c r="I618" s="14" t="s">
        <v>4218</v>
      </c>
      <c r="J618" s="14" t="s">
        <v>28</v>
      </c>
    </row>
    <row r="619" spans="4:10" ht="25" customHeight="1" x14ac:dyDescent="0.2">
      <c r="D619" s="13" t="s">
        <v>85</v>
      </c>
      <c r="E619" s="13" t="s">
        <v>1288</v>
      </c>
      <c r="F619" s="13" t="s">
        <v>1287</v>
      </c>
      <c r="G619" s="14" t="str">
        <f t="shared" si="9"/>
        <v>12210</v>
      </c>
      <c r="H619" s="14" t="s">
        <v>39</v>
      </c>
      <c r="I619" s="14" t="s">
        <v>4555</v>
      </c>
      <c r="J619" s="14" t="s">
        <v>28</v>
      </c>
    </row>
    <row r="620" spans="4:10" ht="25" customHeight="1" x14ac:dyDescent="0.2">
      <c r="D620" s="13" t="s">
        <v>85</v>
      </c>
      <c r="E620" s="13" t="s">
        <v>1290</v>
      </c>
      <c r="F620" s="13" t="s">
        <v>1289</v>
      </c>
      <c r="G620" s="14" t="str">
        <f t="shared" si="9"/>
        <v>12211</v>
      </c>
      <c r="H620" s="14" t="s">
        <v>39</v>
      </c>
      <c r="I620" s="14" t="s">
        <v>4556</v>
      </c>
      <c r="J620" s="14" t="s">
        <v>28</v>
      </c>
    </row>
    <row r="621" spans="4:10" ht="25" customHeight="1" x14ac:dyDescent="0.2">
      <c r="D621" s="13" t="s">
        <v>85</v>
      </c>
      <c r="E621" s="13" t="s">
        <v>1292</v>
      </c>
      <c r="F621" s="13" t="s">
        <v>1291</v>
      </c>
      <c r="G621" s="14" t="str">
        <f t="shared" si="9"/>
        <v>12212</v>
      </c>
      <c r="H621" s="14" t="s">
        <v>39</v>
      </c>
      <c r="I621" s="14" t="s">
        <v>4557</v>
      </c>
      <c r="J621" s="14" t="s">
        <v>28</v>
      </c>
    </row>
    <row r="622" spans="4:10" ht="25" customHeight="1" x14ac:dyDescent="0.2">
      <c r="D622" s="13" t="s">
        <v>85</v>
      </c>
      <c r="E622" s="13" t="s">
        <v>1294</v>
      </c>
      <c r="F622" s="13" t="s">
        <v>1293</v>
      </c>
      <c r="G622" s="14" t="str">
        <f t="shared" si="9"/>
        <v>12213</v>
      </c>
      <c r="H622" s="14" t="s">
        <v>39</v>
      </c>
      <c r="I622" s="14" t="s">
        <v>4558</v>
      </c>
      <c r="J622" s="14" t="s">
        <v>28</v>
      </c>
    </row>
    <row r="623" spans="4:10" ht="25" customHeight="1" x14ac:dyDescent="0.2">
      <c r="D623" s="13" t="s">
        <v>85</v>
      </c>
      <c r="E623" s="13" t="s">
        <v>1296</v>
      </c>
      <c r="F623" s="13" t="s">
        <v>1295</v>
      </c>
      <c r="G623" s="14" t="str">
        <f t="shared" si="9"/>
        <v>12215</v>
      </c>
      <c r="H623" s="14" t="s">
        <v>39</v>
      </c>
      <c r="I623" s="14" t="s">
        <v>4559</v>
      </c>
      <c r="J623" s="14" t="s">
        <v>28</v>
      </c>
    </row>
    <row r="624" spans="4:10" ht="25" customHeight="1" x14ac:dyDescent="0.2">
      <c r="D624" s="13" t="s">
        <v>85</v>
      </c>
      <c r="E624" s="13" t="s">
        <v>1298</v>
      </c>
      <c r="F624" s="13" t="s">
        <v>1297</v>
      </c>
      <c r="G624" s="14" t="str">
        <f t="shared" si="9"/>
        <v>12216</v>
      </c>
      <c r="H624" s="14" t="s">
        <v>39</v>
      </c>
      <c r="I624" s="14" t="s">
        <v>4560</v>
      </c>
      <c r="J624" s="14" t="s">
        <v>28</v>
      </c>
    </row>
    <row r="625" spans="4:10" ht="25" customHeight="1" x14ac:dyDescent="0.2">
      <c r="D625" s="13" t="s">
        <v>85</v>
      </c>
      <c r="E625" s="13" t="s">
        <v>1300</v>
      </c>
      <c r="F625" s="13" t="s">
        <v>1299</v>
      </c>
      <c r="G625" s="14" t="str">
        <f t="shared" si="9"/>
        <v>12217</v>
      </c>
      <c r="H625" s="14" t="s">
        <v>39</v>
      </c>
      <c r="I625" s="14" t="s">
        <v>4561</v>
      </c>
      <c r="J625" s="14" t="s">
        <v>28</v>
      </c>
    </row>
    <row r="626" spans="4:10" ht="25" customHeight="1" x14ac:dyDescent="0.2">
      <c r="D626" s="13" t="s">
        <v>85</v>
      </c>
      <c r="E626" s="13" t="s">
        <v>1302</v>
      </c>
      <c r="F626" s="13" t="s">
        <v>1301</v>
      </c>
      <c r="G626" s="14" t="str">
        <f t="shared" si="9"/>
        <v>12218</v>
      </c>
      <c r="H626" s="14" t="s">
        <v>39</v>
      </c>
      <c r="I626" s="14" t="s">
        <v>4562</v>
      </c>
      <c r="J626" s="14" t="s">
        <v>28</v>
      </c>
    </row>
    <row r="627" spans="4:10" ht="25" customHeight="1" x14ac:dyDescent="0.2">
      <c r="D627" s="13" t="s">
        <v>85</v>
      </c>
      <c r="E627" s="13" t="s">
        <v>1304</v>
      </c>
      <c r="F627" s="13" t="s">
        <v>1303</v>
      </c>
      <c r="G627" s="14" t="str">
        <f t="shared" si="9"/>
        <v>12219</v>
      </c>
      <c r="H627" s="14" t="s">
        <v>39</v>
      </c>
      <c r="I627" s="14" t="s">
        <v>4563</v>
      </c>
      <c r="J627" s="14" t="s">
        <v>28</v>
      </c>
    </row>
    <row r="628" spans="4:10" ht="25" customHeight="1" x14ac:dyDescent="0.2">
      <c r="D628" s="13" t="s">
        <v>85</v>
      </c>
      <c r="E628" s="13" t="s">
        <v>1306</v>
      </c>
      <c r="F628" s="13" t="s">
        <v>1305</v>
      </c>
      <c r="G628" s="14" t="str">
        <f t="shared" si="9"/>
        <v>12220</v>
      </c>
      <c r="H628" s="14" t="s">
        <v>39</v>
      </c>
      <c r="I628" s="14" t="s">
        <v>4564</v>
      </c>
      <c r="J628" s="14" t="s">
        <v>28</v>
      </c>
    </row>
    <row r="629" spans="4:10" ht="25" customHeight="1" x14ac:dyDescent="0.2">
      <c r="D629" s="13" t="s">
        <v>85</v>
      </c>
      <c r="E629" s="13" t="s">
        <v>1308</v>
      </c>
      <c r="F629" s="13" t="s">
        <v>1307</v>
      </c>
      <c r="G629" s="14" t="str">
        <f t="shared" si="9"/>
        <v>12221</v>
      </c>
      <c r="H629" s="14" t="s">
        <v>39</v>
      </c>
      <c r="I629" s="14" t="s">
        <v>4414</v>
      </c>
      <c r="J629" s="14" t="s">
        <v>28</v>
      </c>
    </row>
    <row r="630" spans="4:10" ht="25" customHeight="1" x14ac:dyDescent="0.2">
      <c r="D630" s="13" t="s">
        <v>85</v>
      </c>
      <c r="E630" s="13" t="s">
        <v>1310</v>
      </c>
      <c r="F630" s="13" t="s">
        <v>1309</v>
      </c>
      <c r="G630" s="14" t="str">
        <f t="shared" si="9"/>
        <v>12222</v>
      </c>
      <c r="H630" s="14" t="s">
        <v>39</v>
      </c>
      <c r="I630" s="14" t="s">
        <v>4565</v>
      </c>
      <c r="J630" s="14" t="s">
        <v>28</v>
      </c>
    </row>
    <row r="631" spans="4:10" ht="25" customHeight="1" x14ac:dyDescent="0.2">
      <c r="D631" s="13" t="s">
        <v>85</v>
      </c>
      <c r="E631" s="13" t="s">
        <v>1312</v>
      </c>
      <c r="F631" s="13" t="s">
        <v>1311</v>
      </c>
      <c r="G631" s="14" t="str">
        <f t="shared" si="9"/>
        <v>12223</v>
      </c>
      <c r="H631" s="14" t="s">
        <v>39</v>
      </c>
      <c r="I631" s="14" t="s">
        <v>4566</v>
      </c>
      <c r="J631" s="14" t="s">
        <v>28</v>
      </c>
    </row>
    <row r="632" spans="4:10" ht="25" customHeight="1" x14ac:dyDescent="0.2">
      <c r="D632" s="13" t="s">
        <v>85</v>
      </c>
      <c r="E632" s="13" t="s">
        <v>1314</v>
      </c>
      <c r="F632" s="13" t="s">
        <v>1313</v>
      </c>
      <c r="G632" s="14" t="str">
        <f t="shared" si="9"/>
        <v>12224</v>
      </c>
      <c r="H632" s="14" t="s">
        <v>39</v>
      </c>
      <c r="I632" s="14" t="s">
        <v>4567</v>
      </c>
      <c r="J632" s="14" t="s">
        <v>28</v>
      </c>
    </row>
    <row r="633" spans="4:10" ht="25" customHeight="1" x14ac:dyDescent="0.2">
      <c r="D633" s="13" t="s">
        <v>85</v>
      </c>
      <c r="E633" s="13" t="s">
        <v>1316</v>
      </c>
      <c r="F633" s="13" t="s">
        <v>1315</v>
      </c>
      <c r="G633" s="14" t="str">
        <f t="shared" si="9"/>
        <v>12225</v>
      </c>
      <c r="H633" s="14" t="s">
        <v>39</v>
      </c>
      <c r="I633" s="14" t="s">
        <v>4568</v>
      </c>
      <c r="J633" s="14" t="s">
        <v>28</v>
      </c>
    </row>
    <row r="634" spans="4:10" ht="25" customHeight="1" x14ac:dyDescent="0.2">
      <c r="D634" s="13" t="s">
        <v>85</v>
      </c>
      <c r="E634" s="13" t="s">
        <v>1318</v>
      </c>
      <c r="F634" s="13" t="s">
        <v>1317</v>
      </c>
      <c r="G634" s="14" t="str">
        <f t="shared" si="9"/>
        <v>12226</v>
      </c>
      <c r="H634" s="14" t="s">
        <v>39</v>
      </c>
      <c r="I634" s="14" t="s">
        <v>4569</v>
      </c>
      <c r="J634" s="14" t="s">
        <v>28</v>
      </c>
    </row>
    <row r="635" spans="4:10" ht="25" customHeight="1" x14ac:dyDescent="0.2">
      <c r="D635" s="13" t="s">
        <v>85</v>
      </c>
      <c r="E635" s="13" t="s">
        <v>1320</v>
      </c>
      <c r="F635" s="13" t="s">
        <v>1319</v>
      </c>
      <c r="G635" s="14" t="str">
        <f t="shared" si="9"/>
        <v>12227</v>
      </c>
      <c r="H635" s="14" t="s">
        <v>39</v>
      </c>
      <c r="I635" s="14" t="s">
        <v>4570</v>
      </c>
      <c r="J635" s="14" t="s">
        <v>28</v>
      </c>
    </row>
    <row r="636" spans="4:10" ht="25" customHeight="1" x14ac:dyDescent="0.2">
      <c r="D636" s="13" t="s">
        <v>85</v>
      </c>
      <c r="E636" s="13" t="s">
        <v>1322</v>
      </c>
      <c r="F636" s="13" t="s">
        <v>1321</v>
      </c>
      <c r="G636" s="14" t="str">
        <f t="shared" si="9"/>
        <v>12228</v>
      </c>
      <c r="H636" s="14" t="s">
        <v>39</v>
      </c>
      <c r="I636" s="14" t="s">
        <v>4571</v>
      </c>
      <c r="J636" s="14" t="s">
        <v>28</v>
      </c>
    </row>
    <row r="637" spans="4:10" ht="25" customHeight="1" x14ac:dyDescent="0.2">
      <c r="D637" s="13" t="s">
        <v>85</v>
      </c>
      <c r="E637" s="13" t="s">
        <v>1324</v>
      </c>
      <c r="F637" s="13" t="s">
        <v>1323</v>
      </c>
      <c r="G637" s="14" t="str">
        <f t="shared" si="9"/>
        <v>12229</v>
      </c>
      <c r="H637" s="14" t="s">
        <v>39</v>
      </c>
      <c r="I637" s="14" t="s">
        <v>4572</v>
      </c>
      <c r="J637" s="14" t="s">
        <v>28</v>
      </c>
    </row>
    <row r="638" spans="4:10" ht="25" customHeight="1" x14ac:dyDescent="0.2">
      <c r="D638" s="13" t="s">
        <v>85</v>
      </c>
      <c r="E638" s="13" t="s">
        <v>1326</v>
      </c>
      <c r="F638" s="13" t="s">
        <v>1325</v>
      </c>
      <c r="G638" s="14" t="str">
        <f t="shared" si="9"/>
        <v>12230</v>
      </c>
      <c r="H638" s="14" t="s">
        <v>39</v>
      </c>
      <c r="I638" s="14" t="s">
        <v>4573</v>
      </c>
      <c r="J638" s="14" t="s">
        <v>28</v>
      </c>
    </row>
    <row r="639" spans="4:10" ht="25" customHeight="1" x14ac:dyDescent="0.2">
      <c r="D639" s="13" t="s">
        <v>85</v>
      </c>
      <c r="E639" s="13" t="s">
        <v>1328</v>
      </c>
      <c r="F639" s="13" t="s">
        <v>1327</v>
      </c>
      <c r="G639" s="14" t="str">
        <f t="shared" si="9"/>
        <v>12231</v>
      </c>
      <c r="H639" s="14" t="s">
        <v>39</v>
      </c>
      <c r="I639" s="14" t="s">
        <v>4574</v>
      </c>
      <c r="J639" s="14" t="s">
        <v>28</v>
      </c>
    </row>
    <row r="640" spans="4:10" ht="25" customHeight="1" x14ac:dyDescent="0.2">
      <c r="D640" s="13" t="s">
        <v>85</v>
      </c>
      <c r="E640" s="13" t="s">
        <v>1330</v>
      </c>
      <c r="F640" s="13" t="s">
        <v>1329</v>
      </c>
      <c r="G640" s="14" t="str">
        <f t="shared" si="9"/>
        <v>12232</v>
      </c>
      <c r="H640" s="14" t="s">
        <v>39</v>
      </c>
      <c r="I640" s="14" t="s">
        <v>4575</v>
      </c>
      <c r="J640" s="14" t="s">
        <v>28</v>
      </c>
    </row>
    <row r="641" spans="4:10" ht="25" customHeight="1" x14ac:dyDescent="0.2">
      <c r="D641" s="13" t="s">
        <v>85</v>
      </c>
      <c r="E641" s="13" t="s">
        <v>1332</v>
      </c>
      <c r="F641" s="13" t="s">
        <v>1331</v>
      </c>
      <c r="G641" s="14" t="str">
        <f t="shared" si="9"/>
        <v>12233</v>
      </c>
      <c r="H641" s="14" t="s">
        <v>39</v>
      </c>
      <c r="I641" s="14" t="s">
        <v>4576</v>
      </c>
      <c r="J641" s="14" t="s">
        <v>28</v>
      </c>
    </row>
    <row r="642" spans="4:10" ht="25" customHeight="1" x14ac:dyDescent="0.2">
      <c r="D642" s="13" t="s">
        <v>85</v>
      </c>
      <c r="E642" s="13" t="s">
        <v>1334</v>
      </c>
      <c r="F642" s="13" t="s">
        <v>1333</v>
      </c>
      <c r="G642" s="14" t="str">
        <f t="shared" si="9"/>
        <v>12234</v>
      </c>
      <c r="H642" s="14" t="s">
        <v>39</v>
      </c>
      <c r="I642" s="14" t="s">
        <v>4577</v>
      </c>
      <c r="J642" s="14" t="s">
        <v>28</v>
      </c>
    </row>
    <row r="643" spans="4:10" ht="25" customHeight="1" x14ac:dyDescent="0.2">
      <c r="D643" s="13" t="s">
        <v>85</v>
      </c>
      <c r="E643" s="13" t="s">
        <v>1336</v>
      </c>
      <c r="F643" s="13" t="s">
        <v>1335</v>
      </c>
      <c r="G643" s="14" t="str">
        <f t="shared" si="9"/>
        <v>12235</v>
      </c>
      <c r="H643" s="14" t="s">
        <v>39</v>
      </c>
      <c r="I643" s="14" t="s">
        <v>4578</v>
      </c>
      <c r="J643" s="14" t="s">
        <v>28</v>
      </c>
    </row>
    <row r="644" spans="4:10" ht="25" customHeight="1" x14ac:dyDescent="0.2">
      <c r="D644" s="13" t="s">
        <v>85</v>
      </c>
      <c r="E644" s="13" t="s">
        <v>1338</v>
      </c>
      <c r="F644" s="13" t="s">
        <v>1337</v>
      </c>
      <c r="G644" s="14" t="str">
        <f t="shared" si="9"/>
        <v>12236</v>
      </c>
      <c r="H644" s="14" t="s">
        <v>39</v>
      </c>
      <c r="I644" s="14" t="s">
        <v>4579</v>
      </c>
      <c r="J644" s="14" t="s">
        <v>28</v>
      </c>
    </row>
    <row r="645" spans="4:10" ht="25" customHeight="1" x14ac:dyDescent="0.2">
      <c r="D645" s="13" t="s">
        <v>85</v>
      </c>
      <c r="E645" s="13" t="s">
        <v>1340</v>
      </c>
      <c r="F645" s="13" t="s">
        <v>1339</v>
      </c>
      <c r="G645" s="14" t="str">
        <f t="shared" ref="G645:G708" si="10">LEFT(F645,5)</f>
        <v>12237</v>
      </c>
      <c r="H645" s="14" t="s">
        <v>39</v>
      </c>
      <c r="I645" s="14" t="s">
        <v>4580</v>
      </c>
      <c r="J645" s="14" t="s">
        <v>28</v>
      </c>
    </row>
    <row r="646" spans="4:10" ht="25" customHeight="1" x14ac:dyDescent="0.2">
      <c r="D646" s="13" t="s">
        <v>85</v>
      </c>
      <c r="E646" s="13" t="s">
        <v>1342</v>
      </c>
      <c r="F646" s="13" t="s">
        <v>1341</v>
      </c>
      <c r="G646" s="14" t="str">
        <f t="shared" si="10"/>
        <v>12238</v>
      </c>
      <c r="H646" s="14" t="s">
        <v>39</v>
      </c>
      <c r="I646" s="14" t="s">
        <v>4581</v>
      </c>
      <c r="J646" s="14" t="s">
        <v>28</v>
      </c>
    </row>
    <row r="647" spans="4:10" ht="25" customHeight="1" x14ac:dyDescent="0.2">
      <c r="D647" s="13" t="s">
        <v>85</v>
      </c>
      <c r="E647" s="13" t="s">
        <v>1344</v>
      </c>
      <c r="F647" s="13" t="s">
        <v>1343</v>
      </c>
      <c r="G647" s="14" t="str">
        <f t="shared" si="10"/>
        <v>12239</v>
      </c>
      <c r="H647" s="14" t="s">
        <v>39</v>
      </c>
      <c r="I647" s="14" t="s">
        <v>4582</v>
      </c>
      <c r="J647" s="14" t="s">
        <v>28</v>
      </c>
    </row>
    <row r="648" spans="4:10" ht="25" customHeight="1" x14ac:dyDescent="0.2">
      <c r="D648" s="13" t="s">
        <v>85</v>
      </c>
      <c r="E648" s="13" t="s">
        <v>1346</v>
      </c>
      <c r="F648" s="13" t="s">
        <v>1345</v>
      </c>
      <c r="G648" s="14" t="str">
        <f t="shared" si="10"/>
        <v>12322</v>
      </c>
      <c r="H648" s="14" t="s">
        <v>39</v>
      </c>
      <c r="I648" s="14" t="s">
        <v>28</v>
      </c>
      <c r="J648" s="14" t="s">
        <v>4583</v>
      </c>
    </row>
    <row r="649" spans="4:10" ht="25" customHeight="1" x14ac:dyDescent="0.2">
      <c r="D649" s="13" t="s">
        <v>85</v>
      </c>
      <c r="E649" s="13" t="s">
        <v>1348</v>
      </c>
      <c r="F649" s="13" t="s">
        <v>1347</v>
      </c>
      <c r="G649" s="14" t="str">
        <f t="shared" si="10"/>
        <v>12329</v>
      </c>
      <c r="H649" s="14" t="s">
        <v>39</v>
      </c>
      <c r="I649" s="14" t="s">
        <v>28</v>
      </c>
      <c r="J649" s="14" t="s">
        <v>4584</v>
      </c>
    </row>
    <row r="650" spans="4:10" ht="25" customHeight="1" x14ac:dyDescent="0.2">
      <c r="D650" s="13" t="s">
        <v>85</v>
      </c>
      <c r="E650" s="13" t="s">
        <v>1350</v>
      </c>
      <c r="F650" s="13" t="s">
        <v>1349</v>
      </c>
      <c r="G650" s="14" t="str">
        <f t="shared" si="10"/>
        <v>12342</v>
      </c>
      <c r="H650" s="14" t="s">
        <v>39</v>
      </c>
      <c r="I650" s="14" t="s">
        <v>28</v>
      </c>
      <c r="J650" s="14" t="s">
        <v>4585</v>
      </c>
    </row>
    <row r="651" spans="4:10" ht="25" customHeight="1" x14ac:dyDescent="0.2">
      <c r="D651" s="13" t="s">
        <v>85</v>
      </c>
      <c r="E651" s="13" t="s">
        <v>1352</v>
      </c>
      <c r="F651" s="13" t="s">
        <v>1351</v>
      </c>
      <c r="G651" s="14" t="str">
        <f t="shared" si="10"/>
        <v>12347</v>
      </c>
      <c r="H651" s="14" t="s">
        <v>39</v>
      </c>
      <c r="I651" s="14" t="s">
        <v>28</v>
      </c>
      <c r="J651" s="14" t="s">
        <v>4586</v>
      </c>
    </row>
    <row r="652" spans="4:10" ht="25" customHeight="1" x14ac:dyDescent="0.2">
      <c r="D652" s="13" t="s">
        <v>85</v>
      </c>
      <c r="E652" s="13" t="s">
        <v>1354</v>
      </c>
      <c r="F652" s="13" t="s">
        <v>1353</v>
      </c>
      <c r="G652" s="14" t="str">
        <f t="shared" si="10"/>
        <v>12349</v>
      </c>
      <c r="H652" s="14" t="s">
        <v>39</v>
      </c>
      <c r="I652" s="14" t="s">
        <v>28</v>
      </c>
      <c r="J652" s="14" t="s">
        <v>4587</v>
      </c>
    </row>
    <row r="653" spans="4:10" ht="25" customHeight="1" x14ac:dyDescent="0.2">
      <c r="D653" s="13" t="s">
        <v>85</v>
      </c>
      <c r="E653" s="13" t="s">
        <v>1356</v>
      </c>
      <c r="F653" s="13" t="s">
        <v>1355</v>
      </c>
      <c r="G653" s="14" t="str">
        <f t="shared" si="10"/>
        <v>12403</v>
      </c>
      <c r="H653" s="14" t="s">
        <v>39</v>
      </c>
      <c r="I653" s="14" t="s">
        <v>28</v>
      </c>
      <c r="J653" s="14" t="s">
        <v>4588</v>
      </c>
    </row>
    <row r="654" spans="4:10" ht="25" customHeight="1" x14ac:dyDescent="0.2">
      <c r="D654" s="13" t="s">
        <v>85</v>
      </c>
      <c r="E654" s="13" t="s">
        <v>1358</v>
      </c>
      <c r="F654" s="13" t="s">
        <v>1357</v>
      </c>
      <c r="G654" s="14" t="str">
        <f t="shared" si="10"/>
        <v>12409</v>
      </c>
      <c r="H654" s="14" t="s">
        <v>39</v>
      </c>
      <c r="I654" s="14" t="s">
        <v>28</v>
      </c>
      <c r="J654" s="14" t="s">
        <v>4589</v>
      </c>
    </row>
    <row r="655" spans="4:10" ht="25" customHeight="1" x14ac:dyDescent="0.2">
      <c r="D655" s="13" t="s">
        <v>85</v>
      </c>
      <c r="E655" s="13" t="s">
        <v>1360</v>
      </c>
      <c r="F655" s="13" t="s">
        <v>1359</v>
      </c>
      <c r="G655" s="14" t="str">
        <f t="shared" si="10"/>
        <v>12410</v>
      </c>
      <c r="H655" s="14" t="s">
        <v>39</v>
      </c>
      <c r="I655" s="14" t="s">
        <v>28</v>
      </c>
      <c r="J655" s="14" t="s">
        <v>4590</v>
      </c>
    </row>
    <row r="656" spans="4:10" ht="25" customHeight="1" x14ac:dyDescent="0.2">
      <c r="D656" s="13" t="s">
        <v>85</v>
      </c>
      <c r="E656" s="13" t="s">
        <v>1362</v>
      </c>
      <c r="F656" s="13" t="s">
        <v>1361</v>
      </c>
      <c r="G656" s="14" t="str">
        <f t="shared" si="10"/>
        <v>12421</v>
      </c>
      <c r="H656" s="14" t="s">
        <v>39</v>
      </c>
      <c r="I656" s="14" t="s">
        <v>28</v>
      </c>
      <c r="J656" s="14" t="s">
        <v>4591</v>
      </c>
    </row>
    <row r="657" spans="4:10" ht="25" customHeight="1" x14ac:dyDescent="0.2">
      <c r="D657" s="13" t="s">
        <v>85</v>
      </c>
      <c r="E657" s="13" t="s">
        <v>1364</v>
      </c>
      <c r="F657" s="13" t="s">
        <v>1363</v>
      </c>
      <c r="G657" s="14" t="str">
        <f t="shared" si="10"/>
        <v>12422</v>
      </c>
      <c r="H657" s="14" t="s">
        <v>39</v>
      </c>
      <c r="I657" s="14" t="s">
        <v>28</v>
      </c>
      <c r="J657" s="14" t="s">
        <v>4592</v>
      </c>
    </row>
    <row r="658" spans="4:10" ht="25" customHeight="1" x14ac:dyDescent="0.2">
      <c r="D658" s="13" t="s">
        <v>85</v>
      </c>
      <c r="E658" s="13" t="s">
        <v>1366</v>
      </c>
      <c r="F658" s="13" t="s">
        <v>1365</v>
      </c>
      <c r="G658" s="14" t="str">
        <f t="shared" si="10"/>
        <v>12423</v>
      </c>
      <c r="H658" s="14" t="s">
        <v>39</v>
      </c>
      <c r="I658" s="14" t="s">
        <v>28</v>
      </c>
      <c r="J658" s="14" t="s">
        <v>4593</v>
      </c>
    </row>
    <row r="659" spans="4:10" ht="25" customHeight="1" x14ac:dyDescent="0.2">
      <c r="D659" s="13" t="s">
        <v>85</v>
      </c>
      <c r="E659" s="13" t="s">
        <v>1368</v>
      </c>
      <c r="F659" s="13" t="s">
        <v>1367</v>
      </c>
      <c r="G659" s="14" t="str">
        <f t="shared" si="10"/>
        <v>12424</v>
      </c>
      <c r="H659" s="14" t="s">
        <v>39</v>
      </c>
      <c r="I659" s="14" t="s">
        <v>28</v>
      </c>
      <c r="J659" s="14" t="s">
        <v>4594</v>
      </c>
    </row>
    <row r="660" spans="4:10" ht="25" customHeight="1" x14ac:dyDescent="0.2">
      <c r="D660" s="13" t="s">
        <v>85</v>
      </c>
      <c r="E660" s="13" t="s">
        <v>1370</v>
      </c>
      <c r="F660" s="13" t="s">
        <v>1369</v>
      </c>
      <c r="G660" s="14" t="str">
        <f t="shared" si="10"/>
        <v>12426</v>
      </c>
      <c r="H660" s="14" t="s">
        <v>39</v>
      </c>
      <c r="I660" s="14" t="s">
        <v>28</v>
      </c>
      <c r="J660" s="14" t="s">
        <v>4595</v>
      </c>
    </row>
    <row r="661" spans="4:10" ht="25" customHeight="1" x14ac:dyDescent="0.2">
      <c r="D661" s="13" t="s">
        <v>85</v>
      </c>
      <c r="E661" s="13" t="s">
        <v>1372</v>
      </c>
      <c r="F661" s="13" t="s">
        <v>1371</v>
      </c>
      <c r="G661" s="14" t="str">
        <f t="shared" si="10"/>
        <v>12427</v>
      </c>
      <c r="H661" s="14" t="s">
        <v>39</v>
      </c>
      <c r="I661" s="14" t="s">
        <v>28</v>
      </c>
      <c r="J661" s="14" t="s">
        <v>4596</v>
      </c>
    </row>
    <row r="662" spans="4:10" ht="25" customHeight="1" x14ac:dyDescent="0.2">
      <c r="D662" s="13" t="s">
        <v>85</v>
      </c>
      <c r="E662" s="13" t="s">
        <v>1374</v>
      </c>
      <c r="F662" s="13" t="s">
        <v>1373</v>
      </c>
      <c r="G662" s="14" t="str">
        <f t="shared" si="10"/>
        <v>12441</v>
      </c>
      <c r="H662" s="14" t="s">
        <v>39</v>
      </c>
      <c r="I662" s="14" t="s">
        <v>28</v>
      </c>
      <c r="J662" s="14" t="s">
        <v>4597</v>
      </c>
    </row>
    <row r="663" spans="4:10" ht="25" customHeight="1" x14ac:dyDescent="0.2">
      <c r="D663" s="13" t="s">
        <v>85</v>
      </c>
      <c r="E663" s="13" t="s">
        <v>1376</v>
      </c>
      <c r="F663" s="13" t="s">
        <v>1375</v>
      </c>
      <c r="G663" s="14" t="str">
        <f t="shared" si="10"/>
        <v>12443</v>
      </c>
      <c r="H663" s="14" t="s">
        <v>39</v>
      </c>
      <c r="I663" s="14" t="s">
        <v>28</v>
      </c>
      <c r="J663" s="14" t="s">
        <v>4598</v>
      </c>
    </row>
    <row r="664" spans="4:10" ht="25" customHeight="1" x14ac:dyDescent="0.2">
      <c r="D664" s="13" t="s">
        <v>85</v>
      </c>
      <c r="E664" s="13" t="s">
        <v>1378</v>
      </c>
      <c r="F664" s="13" t="s">
        <v>1377</v>
      </c>
      <c r="G664" s="14" t="str">
        <f t="shared" si="10"/>
        <v>12463</v>
      </c>
      <c r="H664" s="14" t="s">
        <v>39</v>
      </c>
      <c r="I664" s="14" t="s">
        <v>28</v>
      </c>
      <c r="J664" s="14" t="s">
        <v>4599</v>
      </c>
    </row>
    <row r="665" spans="4:10" ht="25" customHeight="1" x14ac:dyDescent="0.2">
      <c r="D665" s="13" t="s">
        <v>86</v>
      </c>
      <c r="E665" s="13" t="s">
        <v>1380</v>
      </c>
      <c r="F665" s="13" t="s">
        <v>1379</v>
      </c>
      <c r="G665" s="14" t="str">
        <f t="shared" si="10"/>
        <v>13101</v>
      </c>
      <c r="H665" s="14" t="s">
        <v>40</v>
      </c>
      <c r="I665" s="14" t="s">
        <v>4471</v>
      </c>
      <c r="J665" s="14" t="s">
        <v>28</v>
      </c>
    </row>
    <row r="666" spans="4:10" ht="25" customHeight="1" x14ac:dyDescent="0.2">
      <c r="D666" s="13" t="s">
        <v>86</v>
      </c>
      <c r="E666" s="13" t="s">
        <v>1382</v>
      </c>
      <c r="F666" s="13" t="s">
        <v>1381</v>
      </c>
      <c r="G666" s="14" t="str">
        <f t="shared" si="10"/>
        <v>13102</v>
      </c>
      <c r="H666" s="14" t="s">
        <v>40</v>
      </c>
      <c r="I666" s="14" t="s">
        <v>4479</v>
      </c>
      <c r="J666" s="14" t="s">
        <v>28</v>
      </c>
    </row>
    <row r="667" spans="4:10" ht="25" customHeight="1" x14ac:dyDescent="0.2">
      <c r="D667" s="13" t="s">
        <v>86</v>
      </c>
      <c r="E667" s="13" t="s">
        <v>1384</v>
      </c>
      <c r="F667" s="13" t="s">
        <v>1383</v>
      </c>
      <c r="G667" s="14" t="str">
        <f t="shared" si="10"/>
        <v>13103</v>
      </c>
      <c r="H667" s="14" t="s">
        <v>40</v>
      </c>
      <c r="I667" s="14" t="s">
        <v>4600</v>
      </c>
      <c r="J667" s="14" t="s">
        <v>28</v>
      </c>
    </row>
    <row r="668" spans="4:10" ht="25" customHeight="1" x14ac:dyDescent="0.2">
      <c r="D668" s="13" t="s">
        <v>86</v>
      </c>
      <c r="E668" s="13" t="s">
        <v>1386</v>
      </c>
      <c r="F668" s="13" t="s">
        <v>1385</v>
      </c>
      <c r="G668" s="14" t="str">
        <f t="shared" si="10"/>
        <v>13104</v>
      </c>
      <c r="H668" s="14" t="s">
        <v>40</v>
      </c>
      <c r="I668" s="14" t="s">
        <v>4601</v>
      </c>
      <c r="J668" s="14" t="s">
        <v>28</v>
      </c>
    </row>
    <row r="669" spans="4:10" ht="25" customHeight="1" x14ac:dyDescent="0.2">
      <c r="D669" s="13" t="s">
        <v>86</v>
      </c>
      <c r="E669" s="13" t="s">
        <v>1388</v>
      </c>
      <c r="F669" s="13" t="s">
        <v>1387</v>
      </c>
      <c r="G669" s="14" t="str">
        <f t="shared" si="10"/>
        <v>13105</v>
      </c>
      <c r="H669" s="14" t="s">
        <v>40</v>
      </c>
      <c r="I669" s="14" t="s">
        <v>4602</v>
      </c>
      <c r="J669" s="14" t="s">
        <v>28</v>
      </c>
    </row>
    <row r="670" spans="4:10" ht="25" customHeight="1" x14ac:dyDescent="0.2">
      <c r="D670" s="13" t="s">
        <v>86</v>
      </c>
      <c r="E670" s="13" t="s">
        <v>1390</v>
      </c>
      <c r="F670" s="13" t="s">
        <v>1389</v>
      </c>
      <c r="G670" s="14" t="str">
        <f t="shared" si="10"/>
        <v>13106</v>
      </c>
      <c r="H670" s="14" t="s">
        <v>40</v>
      </c>
      <c r="I670" s="14" t="s">
        <v>4603</v>
      </c>
      <c r="J670" s="14" t="s">
        <v>28</v>
      </c>
    </row>
    <row r="671" spans="4:10" ht="25" customHeight="1" x14ac:dyDescent="0.2">
      <c r="D671" s="13" t="s">
        <v>86</v>
      </c>
      <c r="E671" s="13" t="s">
        <v>1392</v>
      </c>
      <c r="F671" s="13" t="s">
        <v>1391</v>
      </c>
      <c r="G671" s="14" t="str">
        <f t="shared" si="10"/>
        <v>13107</v>
      </c>
      <c r="H671" s="14" t="s">
        <v>40</v>
      </c>
      <c r="I671" s="14" t="s">
        <v>4604</v>
      </c>
      <c r="J671" s="14" t="s">
        <v>28</v>
      </c>
    </row>
    <row r="672" spans="4:10" ht="25" customHeight="1" x14ac:dyDescent="0.2">
      <c r="D672" s="13" t="s">
        <v>86</v>
      </c>
      <c r="E672" s="13" t="s">
        <v>1394</v>
      </c>
      <c r="F672" s="13" t="s">
        <v>1393</v>
      </c>
      <c r="G672" s="14" t="str">
        <f t="shared" si="10"/>
        <v>13108</v>
      </c>
      <c r="H672" s="14" t="s">
        <v>40</v>
      </c>
      <c r="I672" s="14" t="s">
        <v>4605</v>
      </c>
      <c r="J672" s="14" t="s">
        <v>28</v>
      </c>
    </row>
    <row r="673" spans="4:10" ht="25" customHeight="1" x14ac:dyDescent="0.2">
      <c r="D673" s="13" t="s">
        <v>86</v>
      </c>
      <c r="E673" s="13" t="s">
        <v>1396</v>
      </c>
      <c r="F673" s="13" t="s">
        <v>1395</v>
      </c>
      <c r="G673" s="14" t="str">
        <f t="shared" si="10"/>
        <v>13109</v>
      </c>
      <c r="H673" s="14" t="s">
        <v>40</v>
      </c>
      <c r="I673" s="14" t="s">
        <v>4606</v>
      </c>
      <c r="J673" s="14" t="s">
        <v>28</v>
      </c>
    </row>
    <row r="674" spans="4:10" ht="25" customHeight="1" x14ac:dyDescent="0.2">
      <c r="D674" s="13" t="s">
        <v>86</v>
      </c>
      <c r="E674" s="13" t="s">
        <v>1398</v>
      </c>
      <c r="F674" s="13" t="s">
        <v>1397</v>
      </c>
      <c r="G674" s="14" t="str">
        <f t="shared" si="10"/>
        <v>13110</v>
      </c>
      <c r="H674" s="14" t="s">
        <v>40</v>
      </c>
      <c r="I674" s="14" t="s">
        <v>4607</v>
      </c>
      <c r="J674" s="14" t="s">
        <v>28</v>
      </c>
    </row>
    <row r="675" spans="4:10" ht="25" customHeight="1" x14ac:dyDescent="0.2">
      <c r="D675" s="13" t="s">
        <v>86</v>
      </c>
      <c r="E675" s="13" t="s">
        <v>1400</v>
      </c>
      <c r="F675" s="13" t="s">
        <v>1399</v>
      </c>
      <c r="G675" s="14" t="str">
        <f t="shared" si="10"/>
        <v>13111</v>
      </c>
      <c r="H675" s="14" t="s">
        <v>40</v>
      </c>
      <c r="I675" s="14" t="s">
        <v>4608</v>
      </c>
      <c r="J675" s="14" t="s">
        <v>28</v>
      </c>
    </row>
    <row r="676" spans="4:10" ht="25" customHeight="1" x14ac:dyDescent="0.2">
      <c r="D676" s="13" t="s">
        <v>86</v>
      </c>
      <c r="E676" s="13" t="s">
        <v>1402</v>
      </c>
      <c r="F676" s="13" t="s">
        <v>1401</v>
      </c>
      <c r="G676" s="14" t="str">
        <f t="shared" si="10"/>
        <v>13112</v>
      </c>
      <c r="H676" s="14" t="s">
        <v>40</v>
      </c>
      <c r="I676" s="14" t="s">
        <v>4609</v>
      </c>
      <c r="J676" s="14" t="s">
        <v>28</v>
      </c>
    </row>
    <row r="677" spans="4:10" ht="25" customHeight="1" x14ac:dyDescent="0.2">
      <c r="D677" s="13" t="s">
        <v>86</v>
      </c>
      <c r="E677" s="13" t="s">
        <v>1404</v>
      </c>
      <c r="F677" s="13" t="s">
        <v>1403</v>
      </c>
      <c r="G677" s="14" t="str">
        <f t="shared" si="10"/>
        <v>13113</v>
      </c>
      <c r="H677" s="14" t="s">
        <v>40</v>
      </c>
      <c r="I677" s="14" t="s">
        <v>4610</v>
      </c>
      <c r="J677" s="14" t="s">
        <v>28</v>
      </c>
    </row>
    <row r="678" spans="4:10" ht="25" customHeight="1" x14ac:dyDescent="0.2">
      <c r="D678" s="13" t="s">
        <v>86</v>
      </c>
      <c r="E678" s="13" t="s">
        <v>1406</v>
      </c>
      <c r="F678" s="13" t="s">
        <v>1405</v>
      </c>
      <c r="G678" s="14" t="str">
        <f t="shared" si="10"/>
        <v>13114</v>
      </c>
      <c r="H678" s="14" t="s">
        <v>40</v>
      </c>
      <c r="I678" s="14" t="s">
        <v>4611</v>
      </c>
      <c r="J678" s="14" t="s">
        <v>28</v>
      </c>
    </row>
    <row r="679" spans="4:10" ht="25" customHeight="1" x14ac:dyDescent="0.2">
      <c r="D679" s="13" t="s">
        <v>86</v>
      </c>
      <c r="E679" s="13" t="s">
        <v>1408</v>
      </c>
      <c r="F679" s="13" t="s">
        <v>1407</v>
      </c>
      <c r="G679" s="14" t="str">
        <f t="shared" si="10"/>
        <v>13115</v>
      </c>
      <c r="H679" s="14" t="s">
        <v>40</v>
      </c>
      <c r="I679" s="14" t="s">
        <v>4612</v>
      </c>
      <c r="J679" s="14" t="s">
        <v>28</v>
      </c>
    </row>
    <row r="680" spans="4:10" ht="25" customHeight="1" x14ac:dyDescent="0.2">
      <c r="D680" s="13" t="s">
        <v>86</v>
      </c>
      <c r="E680" s="13" t="s">
        <v>1410</v>
      </c>
      <c r="F680" s="13" t="s">
        <v>1409</v>
      </c>
      <c r="G680" s="14" t="str">
        <f t="shared" si="10"/>
        <v>13116</v>
      </c>
      <c r="H680" s="14" t="s">
        <v>40</v>
      </c>
      <c r="I680" s="14" t="s">
        <v>4613</v>
      </c>
      <c r="J680" s="14" t="s">
        <v>28</v>
      </c>
    </row>
    <row r="681" spans="4:10" ht="25" customHeight="1" x14ac:dyDescent="0.2">
      <c r="D681" s="13" t="s">
        <v>86</v>
      </c>
      <c r="E681" s="13" t="s">
        <v>1412</v>
      </c>
      <c r="F681" s="13" t="s">
        <v>1411</v>
      </c>
      <c r="G681" s="14" t="str">
        <f t="shared" si="10"/>
        <v>13117</v>
      </c>
      <c r="H681" s="14" t="s">
        <v>40</v>
      </c>
      <c r="I681" s="14" t="s">
        <v>4476</v>
      </c>
      <c r="J681" s="14" t="s">
        <v>28</v>
      </c>
    </row>
    <row r="682" spans="4:10" ht="25" customHeight="1" x14ac:dyDescent="0.2">
      <c r="D682" s="13" t="s">
        <v>86</v>
      </c>
      <c r="E682" s="13" t="s">
        <v>1414</v>
      </c>
      <c r="F682" s="13" t="s">
        <v>1413</v>
      </c>
      <c r="G682" s="14" t="str">
        <f t="shared" si="10"/>
        <v>13118</v>
      </c>
      <c r="H682" s="14" t="s">
        <v>40</v>
      </c>
      <c r="I682" s="14" t="s">
        <v>4614</v>
      </c>
      <c r="J682" s="14" t="s">
        <v>28</v>
      </c>
    </row>
    <row r="683" spans="4:10" ht="25" customHeight="1" x14ac:dyDescent="0.2">
      <c r="D683" s="13" t="s">
        <v>86</v>
      </c>
      <c r="E683" s="13" t="s">
        <v>1416</v>
      </c>
      <c r="F683" s="13" t="s">
        <v>1415</v>
      </c>
      <c r="G683" s="14" t="str">
        <f t="shared" si="10"/>
        <v>13119</v>
      </c>
      <c r="H683" s="14" t="s">
        <v>40</v>
      </c>
      <c r="I683" s="14" t="s">
        <v>4615</v>
      </c>
      <c r="J683" s="14" t="s">
        <v>28</v>
      </c>
    </row>
    <row r="684" spans="4:10" ht="25" customHeight="1" x14ac:dyDescent="0.2">
      <c r="D684" s="13" t="s">
        <v>86</v>
      </c>
      <c r="E684" s="13" t="s">
        <v>1418</v>
      </c>
      <c r="F684" s="13" t="s">
        <v>1417</v>
      </c>
      <c r="G684" s="14" t="str">
        <f t="shared" si="10"/>
        <v>13120</v>
      </c>
      <c r="H684" s="14" t="s">
        <v>40</v>
      </c>
      <c r="I684" s="14" t="s">
        <v>4616</v>
      </c>
      <c r="J684" s="14" t="s">
        <v>28</v>
      </c>
    </row>
    <row r="685" spans="4:10" ht="25" customHeight="1" x14ac:dyDescent="0.2">
      <c r="D685" s="13" t="s">
        <v>86</v>
      </c>
      <c r="E685" s="13" t="s">
        <v>1420</v>
      </c>
      <c r="F685" s="13" t="s">
        <v>1419</v>
      </c>
      <c r="G685" s="14" t="str">
        <f t="shared" si="10"/>
        <v>13121</v>
      </c>
      <c r="H685" s="14" t="s">
        <v>40</v>
      </c>
      <c r="I685" s="14" t="s">
        <v>4617</v>
      </c>
      <c r="J685" s="14" t="s">
        <v>28</v>
      </c>
    </row>
    <row r="686" spans="4:10" ht="25" customHeight="1" x14ac:dyDescent="0.2">
      <c r="D686" s="13" t="s">
        <v>86</v>
      </c>
      <c r="E686" s="13" t="s">
        <v>1422</v>
      </c>
      <c r="F686" s="13" t="s">
        <v>1421</v>
      </c>
      <c r="G686" s="14" t="str">
        <f t="shared" si="10"/>
        <v>13122</v>
      </c>
      <c r="H686" s="14" t="s">
        <v>40</v>
      </c>
      <c r="I686" s="14" t="s">
        <v>4618</v>
      </c>
      <c r="J686" s="14" t="s">
        <v>28</v>
      </c>
    </row>
    <row r="687" spans="4:10" ht="25" customHeight="1" x14ac:dyDescent="0.2">
      <c r="D687" s="13" t="s">
        <v>86</v>
      </c>
      <c r="E687" s="13" t="s">
        <v>1424</v>
      </c>
      <c r="F687" s="13" t="s">
        <v>1423</v>
      </c>
      <c r="G687" s="14" t="str">
        <f t="shared" si="10"/>
        <v>13123</v>
      </c>
      <c r="H687" s="14" t="s">
        <v>40</v>
      </c>
      <c r="I687" s="14" t="s">
        <v>4619</v>
      </c>
      <c r="J687" s="14" t="s">
        <v>28</v>
      </c>
    </row>
    <row r="688" spans="4:10" ht="25" customHeight="1" x14ac:dyDescent="0.2">
      <c r="D688" s="13" t="s">
        <v>86</v>
      </c>
      <c r="E688" s="13" t="s">
        <v>1426</v>
      </c>
      <c r="F688" s="13" t="s">
        <v>1425</v>
      </c>
      <c r="G688" s="14" t="str">
        <f t="shared" si="10"/>
        <v>13201</v>
      </c>
      <c r="H688" s="14" t="s">
        <v>40</v>
      </c>
      <c r="I688" s="14" t="s">
        <v>4620</v>
      </c>
      <c r="J688" s="14" t="s">
        <v>28</v>
      </c>
    </row>
    <row r="689" spans="4:10" ht="25" customHeight="1" x14ac:dyDescent="0.2">
      <c r="D689" s="13" t="s">
        <v>86</v>
      </c>
      <c r="E689" s="13" t="s">
        <v>1428</v>
      </c>
      <c r="F689" s="13" t="s">
        <v>1427</v>
      </c>
      <c r="G689" s="14" t="str">
        <f t="shared" si="10"/>
        <v>13202</v>
      </c>
      <c r="H689" s="14" t="s">
        <v>40</v>
      </c>
      <c r="I689" s="14" t="s">
        <v>4621</v>
      </c>
      <c r="J689" s="14" t="s">
        <v>28</v>
      </c>
    </row>
    <row r="690" spans="4:10" ht="25" customHeight="1" x14ac:dyDescent="0.2">
      <c r="D690" s="13" t="s">
        <v>86</v>
      </c>
      <c r="E690" s="13" t="s">
        <v>1430</v>
      </c>
      <c r="F690" s="13" t="s">
        <v>1429</v>
      </c>
      <c r="G690" s="14" t="str">
        <f t="shared" si="10"/>
        <v>13203</v>
      </c>
      <c r="H690" s="14" t="s">
        <v>40</v>
      </c>
      <c r="I690" s="14" t="s">
        <v>4622</v>
      </c>
      <c r="J690" s="14" t="s">
        <v>28</v>
      </c>
    </row>
    <row r="691" spans="4:10" ht="25" customHeight="1" x14ac:dyDescent="0.2">
      <c r="D691" s="13" t="s">
        <v>86</v>
      </c>
      <c r="E691" s="13" t="s">
        <v>1432</v>
      </c>
      <c r="F691" s="13" t="s">
        <v>1431</v>
      </c>
      <c r="G691" s="14" t="str">
        <f t="shared" si="10"/>
        <v>13204</v>
      </c>
      <c r="H691" s="14" t="s">
        <v>40</v>
      </c>
      <c r="I691" s="14" t="s">
        <v>4623</v>
      </c>
      <c r="J691" s="14" t="s">
        <v>28</v>
      </c>
    </row>
    <row r="692" spans="4:10" ht="25" customHeight="1" x14ac:dyDescent="0.2">
      <c r="D692" s="13" t="s">
        <v>86</v>
      </c>
      <c r="E692" s="13" t="s">
        <v>1434</v>
      </c>
      <c r="F692" s="13" t="s">
        <v>1433</v>
      </c>
      <c r="G692" s="14" t="str">
        <f t="shared" si="10"/>
        <v>13205</v>
      </c>
      <c r="H692" s="14" t="s">
        <v>40</v>
      </c>
      <c r="I692" s="14" t="s">
        <v>4624</v>
      </c>
      <c r="J692" s="14" t="s">
        <v>28</v>
      </c>
    </row>
    <row r="693" spans="4:10" ht="25" customHeight="1" x14ac:dyDescent="0.2">
      <c r="D693" s="13" t="s">
        <v>86</v>
      </c>
      <c r="E693" s="13" t="s">
        <v>1436</v>
      </c>
      <c r="F693" s="13" t="s">
        <v>1435</v>
      </c>
      <c r="G693" s="14" t="str">
        <f t="shared" si="10"/>
        <v>13206</v>
      </c>
      <c r="H693" s="14" t="s">
        <v>40</v>
      </c>
      <c r="I693" s="14" t="s">
        <v>4625</v>
      </c>
      <c r="J693" s="14" t="s">
        <v>28</v>
      </c>
    </row>
    <row r="694" spans="4:10" ht="25" customHeight="1" x14ac:dyDescent="0.2">
      <c r="D694" s="13" t="s">
        <v>86</v>
      </c>
      <c r="E694" s="13" t="s">
        <v>1438</v>
      </c>
      <c r="F694" s="13" t="s">
        <v>1437</v>
      </c>
      <c r="G694" s="14" t="str">
        <f t="shared" si="10"/>
        <v>13207</v>
      </c>
      <c r="H694" s="14" t="s">
        <v>40</v>
      </c>
      <c r="I694" s="14" t="s">
        <v>4626</v>
      </c>
      <c r="J694" s="14" t="s">
        <v>28</v>
      </c>
    </row>
    <row r="695" spans="4:10" ht="25" customHeight="1" x14ac:dyDescent="0.2">
      <c r="D695" s="13" t="s">
        <v>86</v>
      </c>
      <c r="E695" s="13" t="s">
        <v>1440</v>
      </c>
      <c r="F695" s="13" t="s">
        <v>1439</v>
      </c>
      <c r="G695" s="14" t="str">
        <f t="shared" si="10"/>
        <v>13208</v>
      </c>
      <c r="H695" s="14" t="s">
        <v>40</v>
      </c>
      <c r="I695" s="14" t="s">
        <v>4627</v>
      </c>
      <c r="J695" s="14" t="s">
        <v>28</v>
      </c>
    </row>
    <row r="696" spans="4:10" ht="25" customHeight="1" x14ac:dyDescent="0.2">
      <c r="D696" s="13" t="s">
        <v>86</v>
      </c>
      <c r="E696" s="13" t="s">
        <v>1442</v>
      </c>
      <c r="F696" s="13" t="s">
        <v>1441</v>
      </c>
      <c r="G696" s="14" t="str">
        <f t="shared" si="10"/>
        <v>13209</v>
      </c>
      <c r="H696" s="14" t="s">
        <v>40</v>
      </c>
      <c r="I696" s="14" t="s">
        <v>4628</v>
      </c>
      <c r="J696" s="14" t="s">
        <v>28</v>
      </c>
    </row>
    <row r="697" spans="4:10" ht="25" customHeight="1" x14ac:dyDescent="0.2">
      <c r="D697" s="13" t="s">
        <v>86</v>
      </c>
      <c r="E697" s="13" t="s">
        <v>1444</v>
      </c>
      <c r="F697" s="13" t="s">
        <v>1443</v>
      </c>
      <c r="G697" s="14" t="str">
        <f t="shared" si="10"/>
        <v>13210</v>
      </c>
      <c r="H697" s="14" t="s">
        <v>40</v>
      </c>
      <c r="I697" s="14" t="s">
        <v>4629</v>
      </c>
      <c r="J697" s="14" t="s">
        <v>28</v>
      </c>
    </row>
    <row r="698" spans="4:10" ht="25" customHeight="1" x14ac:dyDescent="0.2">
      <c r="D698" s="13" t="s">
        <v>86</v>
      </c>
      <c r="E698" s="13" t="s">
        <v>1446</v>
      </c>
      <c r="F698" s="13" t="s">
        <v>1445</v>
      </c>
      <c r="G698" s="14" t="str">
        <f t="shared" si="10"/>
        <v>13211</v>
      </c>
      <c r="H698" s="14" t="s">
        <v>40</v>
      </c>
      <c r="I698" s="14" t="s">
        <v>4074</v>
      </c>
      <c r="J698" s="14" t="s">
        <v>28</v>
      </c>
    </row>
    <row r="699" spans="4:10" ht="25" customHeight="1" x14ac:dyDescent="0.2">
      <c r="D699" s="13" t="s">
        <v>86</v>
      </c>
      <c r="E699" s="13" t="s">
        <v>1448</v>
      </c>
      <c r="F699" s="13" t="s">
        <v>1447</v>
      </c>
      <c r="G699" s="14" t="str">
        <f t="shared" si="10"/>
        <v>13212</v>
      </c>
      <c r="H699" s="14" t="s">
        <v>40</v>
      </c>
      <c r="I699" s="14" t="s">
        <v>4630</v>
      </c>
      <c r="J699" s="14" t="s">
        <v>28</v>
      </c>
    </row>
    <row r="700" spans="4:10" ht="25" customHeight="1" x14ac:dyDescent="0.2">
      <c r="D700" s="13" t="s">
        <v>86</v>
      </c>
      <c r="E700" s="13" t="s">
        <v>1450</v>
      </c>
      <c r="F700" s="13" t="s">
        <v>1449</v>
      </c>
      <c r="G700" s="14" t="str">
        <f t="shared" si="10"/>
        <v>13213</v>
      </c>
      <c r="H700" s="14" t="s">
        <v>40</v>
      </c>
      <c r="I700" s="14" t="s">
        <v>4631</v>
      </c>
      <c r="J700" s="14" t="s">
        <v>28</v>
      </c>
    </row>
    <row r="701" spans="4:10" ht="25" customHeight="1" x14ac:dyDescent="0.2">
      <c r="D701" s="13" t="s">
        <v>86</v>
      </c>
      <c r="E701" s="13" t="s">
        <v>1452</v>
      </c>
      <c r="F701" s="13" t="s">
        <v>1451</v>
      </c>
      <c r="G701" s="14" t="str">
        <f t="shared" si="10"/>
        <v>13214</v>
      </c>
      <c r="H701" s="14" t="s">
        <v>40</v>
      </c>
      <c r="I701" s="14" t="s">
        <v>4632</v>
      </c>
      <c r="J701" s="14" t="s">
        <v>28</v>
      </c>
    </row>
    <row r="702" spans="4:10" ht="25" customHeight="1" x14ac:dyDescent="0.2">
      <c r="D702" s="13" t="s">
        <v>86</v>
      </c>
      <c r="E702" s="13" t="s">
        <v>1454</v>
      </c>
      <c r="F702" s="13" t="s">
        <v>1453</v>
      </c>
      <c r="G702" s="14" t="str">
        <f t="shared" si="10"/>
        <v>13215</v>
      </c>
      <c r="H702" s="14" t="s">
        <v>40</v>
      </c>
      <c r="I702" s="14" t="s">
        <v>4633</v>
      </c>
      <c r="J702" s="14" t="s">
        <v>28</v>
      </c>
    </row>
    <row r="703" spans="4:10" ht="25" customHeight="1" x14ac:dyDescent="0.2">
      <c r="D703" s="13" t="s">
        <v>86</v>
      </c>
      <c r="E703" s="13" t="s">
        <v>1456</v>
      </c>
      <c r="F703" s="13" t="s">
        <v>1455</v>
      </c>
      <c r="G703" s="14" t="str">
        <f t="shared" si="10"/>
        <v>13218</v>
      </c>
      <c r="H703" s="14" t="s">
        <v>40</v>
      </c>
      <c r="I703" s="14" t="s">
        <v>4634</v>
      </c>
      <c r="J703" s="14" t="s">
        <v>28</v>
      </c>
    </row>
    <row r="704" spans="4:10" ht="25" customHeight="1" x14ac:dyDescent="0.2">
      <c r="D704" s="13" t="s">
        <v>86</v>
      </c>
      <c r="E704" s="13" t="s">
        <v>1458</v>
      </c>
      <c r="F704" s="13" t="s">
        <v>1457</v>
      </c>
      <c r="G704" s="14" t="str">
        <f t="shared" si="10"/>
        <v>13219</v>
      </c>
      <c r="H704" s="14" t="s">
        <v>40</v>
      </c>
      <c r="I704" s="14" t="s">
        <v>4635</v>
      </c>
      <c r="J704" s="14" t="s">
        <v>28</v>
      </c>
    </row>
    <row r="705" spans="4:10" ht="25" customHeight="1" x14ac:dyDescent="0.2">
      <c r="D705" s="13" t="s">
        <v>86</v>
      </c>
      <c r="E705" s="13" t="s">
        <v>1460</v>
      </c>
      <c r="F705" s="13" t="s">
        <v>1459</v>
      </c>
      <c r="G705" s="14" t="str">
        <f t="shared" si="10"/>
        <v>13220</v>
      </c>
      <c r="H705" s="14" t="s">
        <v>40</v>
      </c>
      <c r="I705" s="14" t="s">
        <v>4636</v>
      </c>
      <c r="J705" s="14" t="s">
        <v>28</v>
      </c>
    </row>
    <row r="706" spans="4:10" ht="25" customHeight="1" x14ac:dyDescent="0.2">
      <c r="D706" s="13" t="s">
        <v>86</v>
      </c>
      <c r="E706" s="13" t="s">
        <v>1462</v>
      </c>
      <c r="F706" s="13" t="s">
        <v>1461</v>
      </c>
      <c r="G706" s="14" t="str">
        <f t="shared" si="10"/>
        <v>13221</v>
      </c>
      <c r="H706" s="14" t="s">
        <v>40</v>
      </c>
      <c r="I706" s="14" t="s">
        <v>4637</v>
      </c>
      <c r="J706" s="14" t="s">
        <v>28</v>
      </c>
    </row>
    <row r="707" spans="4:10" ht="25" customHeight="1" x14ac:dyDescent="0.2">
      <c r="D707" s="13" t="s">
        <v>86</v>
      </c>
      <c r="E707" s="13" t="s">
        <v>1464</v>
      </c>
      <c r="F707" s="13" t="s">
        <v>1463</v>
      </c>
      <c r="G707" s="14" t="str">
        <f t="shared" si="10"/>
        <v>13222</v>
      </c>
      <c r="H707" s="14" t="s">
        <v>40</v>
      </c>
      <c r="I707" s="14" t="s">
        <v>4638</v>
      </c>
      <c r="J707" s="14" t="s">
        <v>28</v>
      </c>
    </row>
    <row r="708" spans="4:10" ht="25" customHeight="1" x14ac:dyDescent="0.2">
      <c r="D708" s="13" t="s">
        <v>86</v>
      </c>
      <c r="E708" s="13" t="s">
        <v>1466</v>
      </c>
      <c r="F708" s="13" t="s">
        <v>1465</v>
      </c>
      <c r="G708" s="14" t="str">
        <f t="shared" si="10"/>
        <v>13223</v>
      </c>
      <c r="H708" s="14" t="s">
        <v>40</v>
      </c>
      <c r="I708" s="14" t="s">
        <v>4639</v>
      </c>
      <c r="J708" s="14" t="s">
        <v>28</v>
      </c>
    </row>
    <row r="709" spans="4:10" ht="25" customHeight="1" x14ac:dyDescent="0.2">
      <c r="D709" s="13" t="s">
        <v>86</v>
      </c>
      <c r="E709" s="13" t="s">
        <v>1468</v>
      </c>
      <c r="F709" s="13" t="s">
        <v>1467</v>
      </c>
      <c r="G709" s="14" t="str">
        <f t="shared" ref="G709:G772" si="11">LEFT(F709,5)</f>
        <v>13224</v>
      </c>
      <c r="H709" s="14" t="s">
        <v>40</v>
      </c>
      <c r="I709" s="14" t="s">
        <v>4640</v>
      </c>
      <c r="J709" s="14" t="s">
        <v>28</v>
      </c>
    </row>
    <row r="710" spans="4:10" ht="25" customHeight="1" x14ac:dyDescent="0.2">
      <c r="D710" s="13" t="s">
        <v>86</v>
      </c>
      <c r="E710" s="13" t="s">
        <v>1470</v>
      </c>
      <c r="F710" s="13" t="s">
        <v>1469</v>
      </c>
      <c r="G710" s="14" t="str">
        <f t="shared" si="11"/>
        <v>13225</v>
      </c>
      <c r="H710" s="14" t="s">
        <v>40</v>
      </c>
      <c r="I710" s="14" t="s">
        <v>4641</v>
      </c>
      <c r="J710" s="14" t="s">
        <v>28</v>
      </c>
    </row>
    <row r="711" spans="4:10" ht="25" customHeight="1" x14ac:dyDescent="0.2">
      <c r="D711" s="13" t="s">
        <v>86</v>
      </c>
      <c r="E711" s="13" t="s">
        <v>1472</v>
      </c>
      <c r="F711" s="13" t="s">
        <v>1471</v>
      </c>
      <c r="G711" s="14" t="str">
        <f t="shared" si="11"/>
        <v>13227</v>
      </c>
      <c r="H711" s="14" t="s">
        <v>40</v>
      </c>
      <c r="I711" s="14" t="s">
        <v>4642</v>
      </c>
      <c r="J711" s="14" t="s">
        <v>28</v>
      </c>
    </row>
    <row r="712" spans="4:10" ht="25" customHeight="1" x14ac:dyDescent="0.2">
      <c r="D712" s="13" t="s">
        <v>86</v>
      </c>
      <c r="E712" s="13" t="s">
        <v>1474</v>
      </c>
      <c r="F712" s="13" t="s">
        <v>1473</v>
      </c>
      <c r="G712" s="14" t="str">
        <f t="shared" si="11"/>
        <v>13228</v>
      </c>
      <c r="H712" s="14" t="s">
        <v>40</v>
      </c>
      <c r="I712" s="14" t="s">
        <v>4643</v>
      </c>
      <c r="J712" s="14" t="s">
        <v>28</v>
      </c>
    </row>
    <row r="713" spans="4:10" ht="25" customHeight="1" x14ac:dyDescent="0.2">
      <c r="D713" s="13" t="s">
        <v>86</v>
      </c>
      <c r="E713" s="13" t="s">
        <v>1476</v>
      </c>
      <c r="F713" s="13" t="s">
        <v>1475</v>
      </c>
      <c r="G713" s="14" t="str">
        <f t="shared" si="11"/>
        <v>13229</v>
      </c>
      <c r="H713" s="14" t="s">
        <v>40</v>
      </c>
      <c r="I713" s="14" t="s">
        <v>4644</v>
      </c>
      <c r="J713" s="14" t="s">
        <v>28</v>
      </c>
    </row>
    <row r="714" spans="4:10" ht="25" customHeight="1" x14ac:dyDescent="0.2">
      <c r="D714" s="13" t="s">
        <v>86</v>
      </c>
      <c r="E714" s="13" t="s">
        <v>1478</v>
      </c>
      <c r="F714" s="13" t="s">
        <v>1477</v>
      </c>
      <c r="G714" s="14" t="str">
        <f t="shared" si="11"/>
        <v>13303</v>
      </c>
      <c r="H714" s="14" t="s">
        <v>40</v>
      </c>
      <c r="I714" s="14" t="s">
        <v>28</v>
      </c>
      <c r="J714" s="14" t="s">
        <v>4645</v>
      </c>
    </row>
    <row r="715" spans="4:10" ht="25" customHeight="1" x14ac:dyDescent="0.2">
      <c r="D715" s="13" t="s">
        <v>86</v>
      </c>
      <c r="E715" s="13" t="s">
        <v>1480</v>
      </c>
      <c r="F715" s="13" t="s">
        <v>1479</v>
      </c>
      <c r="G715" s="14" t="str">
        <f t="shared" si="11"/>
        <v>13305</v>
      </c>
      <c r="H715" s="14" t="s">
        <v>40</v>
      </c>
      <c r="I715" s="14" t="s">
        <v>28</v>
      </c>
      <c r="J715" s="14" t="s">
        <v>4646</v>
      </c>
    </row>
    <row r="716" spans="4:10" ht="25" customHeight="1" x14ac:dyDescent="0.2">
      <c r="D716" s="13" t="s">
        <v>86</v>
      </c>
      <c r="E716" s="13" t="s">
        <v>1482</v>
      </c>
      <c r="F716" s="13" t="s">
        <v>1481</v>
      </c>
      <c r="G716" s="14" t="str">
        <f t="shared" si="11"/>
        <v>13307</v>
      </c>
      <c r="H716" s="14" t="s">
        <v>40</v>
      </c>
      <c r="I716" s="14" t="s">
        <v>28</v>
      </c>
      <c r="J716" s="14" t="s">
        <v>4647</v>
      </c>
    </row>
    <row r="717" spans="4:10" ht="25" customHeight="1" x14ac:dyDescent="0.2">
      <c r="D717" s="13" t="s">
        <v>86</v>
      </c>
      <c r="E717" s="13" t="s">
        <v>1484</v>
      </c>
      <c r="F717" s="13" t="s">
        <v>1483</v>
      </c>
      <c r="G717" s="14" t="str">
        <f t="shared" si="11"/>
        <v>13308</v>
      </c>
      <c r="H717" s="14" t="s">
        <v>40</v>
      </c>
      <c r="I717" s="14" t="s">
        <v>28</v>
      </c>
      <c r="J717" s="14" t="s">
        <v>4648</v>
      </c>
    </row>
    <row r="718" spans="4:10" ht="25" customHeight="1" x14ac:dyDescent="0.2">
      <c r="D718" s="13" t="s">
        <v>86</v>
      </c>
      <c r="E718" s="13" t="s">
        <v>1486</v>
      </c>
      <c r="F718" s="13" t="s">
        <v>1485</v>
      </c>
      <c r="G718" s="14" t="str">
        <f t="shared" si="11"/>
        <v>13361</v>
      </c>
      <c r="H718" s="14" t="s">
        <v>40</v>
      </c>
      <c r="I718" s="14" t="s">
        <v>28</v>
      </c>
      <c r="J718" s="14" t="s">
        <v>4649</v>
      </c>
    </row>
    <row r="719" spans="4:10" ht="25" customHeight="1" x14ac:dyDescent="0.2">
      <c r="D719" s="13" t="s">
        <v>86</v>
      </c>
      <c r="E719" s="13" t="s">
        <v>1488</v>
      </c>
      <c r="F719" s="13" t="s">
        <v>1487</v>
      </c>
      <c r="G719" s="14" t="str">
        <f t="shared" si="11"/>
        <v>13362</v>
      </c>
      <c r="H719" s="14" t="s">
        <v>40</v>
      </c>
      <c r="I719" s="14" t="s">
        <v>28</v>
      </c>
      <c r="J719" s="14" t="s">
        <v>4650</v>
      </c>
    </row>
    <row r="720" spans="4:10" ht="25" customHeight="1" x14ac:dyDescent="0.2">
      <c r="D720" s="13" t="s">
        <v>86</v>
      </c>
      <c r="E720" s="13" t="s">
        <v>1490</v>
      </c>
      <c r="F720" s="13" t="s">
        <v>1489</v>
      </c>
      <c r="G720" s="14" t="str">
        <f t="shared" si="11"/>
        <v>13363</v>
      </c>
      <c r="H720" s="14" t="s">
        <v>40</v>
      </c>
      <c r="I720" s="14" t="s">
        <v>28</v>
      </c>
      <c r="J720" s="14" t="s">
        <v>4651</v>
      </c>
    </row>
    <row r="721" spans="4:10" ht="25" customHeight="1" x14ac:dyDescent="0.2">
      <c r="D721" s="13" t="s">
        <v>86</v>
      </c>
      <c r="E721" s="13" t="s">
        <v>1492</v>
      </c>
      <c r="F721" s="13" t="s">
        <v>1491</v>
      </c>
      <c r="G721" s="14" t="str">
        <f t="shared" si="11"/>
        <v>13364</v>
      </c>
      <c r="H721" s="14" t="s">
        <v>40</v>
      </c>
      <c r="I721" s="14" t="s">
        <v>28</v>
      </c>
      <c r="J721" s="14" t="s">
        <v>4652</v>
      </c>
    </row>
    <row r="722" spans="4:10" ht="25" customHeight="1" x14ac:dyDescent="0.2">
      <c r="D722" s="13" t="s">
        <v>86</v>
      </c>
      <c r="E722" s="13" t="s">
        <v>1494</v>
      </c>
      <c r="F722" s="13" t="s">
        <v>1493</v>
      </c>
      <c r="G722" s="14" t="str">
        <f t="shared" si="11"/>
        <v>13381</v>
      </c>
      <c r="H722" s="14" t="s">
        <v>40</v>
      </c>
      <c r="I722" s="14" t="s">
        <v>28</v>
      </c>
      <c r="J722" s="14" t="s">
        <v>4653</v>
      </c>
    </row>
    <row r="723" spans="4:10" ht="25" customHeight="1" x14ac:dyDescent="0.2">
      <c r="D723" s="13" t="s">
        <v>86</v>
      </c>
      <c r="E723" s="13" t="s">
        <v>1496</v>
      </c>
      <c r="F723" s="13" t="s">
        <v>1495</v>
      </c>
      <c r="G723" s="14" t="str">
        <f t="shared" si="11"/>
        <v>13382</v>
      </c>
      <c r="H723" s="14" t="s">
        <v>40</v>
      </c>
      <c r="I723" s="14" t="s">
        <v>28</v>
      </c>
      <c r="J723" s="14" t="s">
        <v>4654</v>
      </c>
    </row>
    <row r="724" spans="4:10" ht="25" customHeight="1" x14ac:dyDescent="0.2">
      <c r="D724" s="13" t="s">
        <v>86</v>
      </c>
      <c r="E724" s="13" t="s">
        <v>1498</v>
      </c>
      <c r="F724" s="13" t="s">
        <v>1497</v>
      </c>
      <c r="G724" s="14" t="str">
        <f t="shared" si="11"/>
        <v>13401</v>
      </c>
      <c r="H724" s="14" t="s">
        <v>40</v>
      </c>
      <c r="I724" s="14" t="s">
        <v>28</v>
      </c>
      <c r="J724" s="14" t="s">
        <v>4655</v>
      </c>
    </row>
    <row r="725" spans="4:10" ht="25" customHeight="1" x14ac:dyDescent="0.2">
      <c r="D725" s="13" t="s">
        <v>86</v>
      </c>
      <c r="E725" s="13" t="s">
        <v>1500</v>
      </c>
      <c r="F725" s="13" t="s">
        <v>1499</v>
      </c>
      <c r="G725" s="14" t="str">
        <f t="shared" si="11"/>
        <v>13402</v>
      </c>
      <c r="H725" s="14" t="s">
        <v>40</v>
      </c>
      <c r="I725" s="14" t="s">
        <v>28</v>
      </c>
      <c r="J725" s="14" t="s">
        <v>4656</v>
      </c>
    </row>
    <row r="726" spans="4:10" ht="25" customHeight="1" x14ac:dyDescent="0.2">
      <c r="D726" s="13" t="s">
        <v>86</v>
      </c>
      <c r="E726" s="13" t="s">
        <v>1502</v>
      </c>
      <c r="F726" s="13" t="s">
        <v>1501</v>
      </c>
      <c r="G726" s="14" t="str">
        <f t="shared" si="11"/>
        <v>13421</v>
      </c>
      <c r="H726" s="14" t="s">
        <v>40</v>
      </c>
      <c r="I726" s="14" t="s">
        <v>28</v>
      </c>
      <c r="J726" s="14" t="s">
        <v>4657</v>
      </c>
    </row>
    <row r="727" spans="4:10" ht="25" customHeight="1" x14ac:dyDescent="0.2">
      <c r="D727" s="14" t="s">
        <v>87</v>
      </c>
      <c r="E727" s="14" t="s">
        <v>3833</v>
      </c>
      <c r="F727" s="14" t="s">
        <v>3588</v>
      </c>
      <c r="G727" s="14" t="str">
        <f t="shared" si="11"/>
        <v>14101</v>
      </c>
      <c r="H727" s="14" t="s">
        <v>41</v>
      </c>
      <c r="I727" s="14" t="s">
        <v>4176</v>
      </c>
      <c r="J727" s="14" t="s">
        <v>4658</v>
      </c>
    </row>
    <row r="728" spans="4:10" ht="25" customHeight="1" x14ac:dyDescent="0.2">
      <c r="D728" s="14" t="s">
        <v>87</v>
      </c>
      <c r="E728" s="14" t="s">
        <v>3835</v>
      </c>
      <c r="F728" s="14" t="s">
        <v>3589</v>
      </c>
      <c r="G728" s="14" t="str">
        <f t="shared" si="11"/>
        <v>14102</v>
      </c>
      <c r="H728" s="14" t="s">
        <v>41</v>
      </c>
      <c r="I728" s="14" t="s">
        <v>4176</v>
      </c>
      <c r="J728" s="14" t="s">
        <v>41</v>
      </c>
    </row>
    <row r="729" spans="4:10" ht="25" customHeight="1" x14ac:dyDescent="0.2">
      <c r="D729" s="14" t="s">
        <v>87</v>
      </c>
      <c r="E729" s="14" t="s">
        <v>3836</v>
      </c>
      <c r="F729" s="14" t="s">
        <v>3590</v>
      </c>
      <c r="G729" s="14" t="str">
        <f t="shared" si="11"/>
        <v>14103</v>
      </c>
      <c r="H729" s="14" t="s">
        <v>41</v>
      </c>
      <c r="I729" s="14" t="s">
        <v>4176</v>
      </c>
      <c r="J729" s="14" t="s">
        <v>4475</v>
      </c>
    </row>
    <row r="730" spans="4:10" ht="25" customHeight="1" x14ac:dyDescent="0.2">
      <c r="D730" s="14" t="s">
        <v>87</v>
      </c>
      <c r="E730" s="14" t="s">
        <v>3837</v>
      </c>
      <c r="F730" s="14" t="s">
        <v>3591</v>
      </c>
      <c r="G730" s="14" t="str">
        <f t="shared" si="11"/>
        <v>14104</v>
      </c>
      <c r="H730" s="14" t="s">
        <v>41</v>
      </c>
      <c r="I730" s="14" t="s">
        <v>4176</v>
      </c>
      <c r="J730" s="14" t="s">
        <v>4659</v>
      </c>
    </row>
    <row r="731" spans="4:10" ht="25" customHeight="1" x14ac:dyDescent="0.2">
      <c r="D731" s="14" t="s">
        <v>87</v>
      </c>
      <c r="E731" s="14" t="s">
        <v>3838</v>
      </c>
      <c r="F731" s="14" t="s">
        <v>3592</v>
      </c>
      <c r="G731" s="14" t="str">
        <f t="shared" si="11"/>
        <v>14105</v>
      </c>
      <c r="H731" s="14" t="s">
        <v>41</v>
      </c>
      <c r="I731" s="14" t="s">
        <v>4176</v>
      </c>
      <c r="J731" s="14" t="s">
        <v>4482</v>
      </c>
    </row>
    <row r="732" spans="4:10" ht="25" customHeight="1" x14ac:dyDescent="0.2">
      <c r="D732" s="14" t="s">
        <v>87</v>
      </c>
      <c r="E732" s="14" t="s">
        <v>3839</v>
      </c>
      <c r="F732" s="14" t="s">
        <v>3593</v>
      </c>
      <c r="G732" s="14" t="str">
        <f t="shared" si="11"/>
        <v>14106</v>
      </c>
      <c r="H732" s="14" t="s">
        <v>41</v>
      </c>
      <c r="I732" s="14" t="s">
        <v>4176</v>
      </c>
      <c r="J732" s="14" t="s">
        <v>4660</v>
      </c>
    </row>
    <row r="733" spans="4:10" ht="25" customHeight="1" x14ac:dyDescent="0.2">
      <c r="D733" s="14" t="s">
        <v>87</v>
      </c>
      <c r="E733" s="14" t="s">
        <v>3840</v>
      </c>
      <c r="F733" s="14" t="s">
        <v>3594</v>
      </c>
      <c r="G733" s="14" t="str">
        <f t="shared" si="11"/>
        <v>14107</v>
      </c>
      <c r="H733" s="14" t="s">
        <v>41</v>
      </c>
      <c r="I733" s="14" t="s">
        <v>4176</v>
      </c>
      <c r="J733" s="14" t="s">
        <v>4661</v>
      </c>
    </row>
    <row r="734" spans="4:10" ht="25" customHeight="1" x14ac:dyDescent="0.2">
      <c r="D734" s="14" t="s">
        <v>87</v>
      </c>
      <c r="E734" s="14" t="s">
        <v>3841</v>
      </c>
      <c r="F734" s="14" t="s">
        <v>3595</v>
      </c>
      <c r="G734" s="14" t="str">
        <f t="shared" si="11"/>
        <v>14108</v>
      </c>
      <c r="H734" s="14" t="s">
        <v>41</v>
      </c>
      <c r="I734" s="14" t="s">
        <v>4176</v>
      </c>
      <c r="J734" s="14" t="s">
        <v>4662</v>
      </c>
    </row>
    <row r="735" spans="4:10" ht="25" customHeight="1" x14ac:dyDescent="0.2">
      <c r="D735" s="14" t="s">
        <v>87</v>
      </c>
      <c r="E735" s="14" t="s">
        <v>3842</v>
      </c>
      <c r="F735" s="14" t="s">
        <v>3596</v>
      </c>
      <c r="G735" s="14" t="str">
        <f t="shared" si="11"/>
        <v>14109</v>
      </c>
      <c r="H735" s="14" t="s">
        <v>41</v>
      </c>
      <c r="I735" s="14" t="s">
        <v>4176</v>
      </c>
      <c r="J735" s="14" t="s">
        <v>4663</v>
      </c>
    </row>
    <row r="736" spans="4:10" ht="25" customHeight="1" x14ac:dyDescent="0.2">
      <c r="D736" s="14" t="s">
        <v>87</v>
      </c>
      <c r="E736" s="14" t="s">
        <v>3843</v>
      </c>
      <c r="F736" s="14" t="s">
        <v>3597</v>
      </c>
      <c r="G736" s="14" t="str">
        <f t="shared" si="11"/>
        <v>14110</v>
      </c>
      <c r="H736" s="14" t="s">
        <v>41</v>
      </c>
      <c r="I736" s="14" t="s">
        <v>4176</v>
      </c>
      <c r="J736" s="14" t="s">
        <v>4664</v>
      </c>
    </row>
    <row r="737" spans="4:10" ht="25" customHeight="1" x14ac:dyDescent="0.2">
      <c r="D737" s="14" t="s">
        <v>87</v>
      </c>
      <c r="E737" s="14" t="s">
        <v>3844</v>
      </c>
      <c r="F737" s="14" t="s">
        <v>3598</v>
      </c>
      <c r="G737" s="14" t="str">
        <f t="shared" si="11"/>
        <v>14111</v>
      </c>
      <c r="H737" s="14" t="s">
        <v>41</v>
      </c>
      <c r="I737" s="14" t="s">
        <v>4176</v>
      </c>
      <c r="J737" s="14" t="s">
        <v>4665</v>
      </c>
    </row>
    <row r="738" spans="4:10" ht="25" customHeight="1" x14ac:dyDescent="0.2">
      <c r="D738" s="14" t="s">
        <v>87</v>
      </c>
      <c r="E738" s="14" t="s">
        <v>3845</v>
      </c>
      <c r="F738" s="14" t="s">
        <v>3599</v>
      </c>
      <c r="G738" s="14" t="str">
        <f t="shared" si="11"/>
        <v>14112</v>
      </c>
      <c r="H738" s="14" t="s">
        <v>41</v>
      </c>
      <c r="I738" s="14" t="s">
        <v>4176</v>
      </c>
      <c r="J738" s="14" t="s">
        <v>4559</v>
      </c>
    </row>
    <row r="739" spans="4:10" ht="25" customHeight="1" x14ac:dyDescent="0.2">
      <c r="D739" s="14" t="s">
        <v>87</v>
      </c>
      <c r="E739" s="14" t="s">
        <v>3846</v>
      </c>
      <c r="F739" s="14" t="s">
        <v>3600</v>
      </c>
      <c r="G739" s="14" t="str">
        <f t="shared" si="11"/>
        <v>14113</v>
      </c>
      <c r="H739" s="14" t="s">
        <v>41</v>
      </c>
      <c r="I739" s="14" t="s">
        <v>4176</v>
      </c>
      <c r="J739" s="14" t="s">
        <v>4483</v>
      </c>
    </row>
    <row r="740" spans="4:10" ht="25" customHeight="1" x14ac:dyDescent="0.2">
      <c r="D740" s="14" t="s">
        <v>87</v>
      </c>
      <c r="E740" s="14" t="s">
        <v>3847</v>
      </c>
      <c r="F740" s="14" t="s">
        <v>3601</v>
      </c>
      <c r="G740" s="14" t="str">
        <f t="shared" si="11"/>
        <v>14114</v>
      </c>
      <c r="H740" s="14" t="s">
        <v>41</v>
      </c>
      <c r="I740" s="14" t="s">
        <v>4176</v>
      </c>
      <c r="J740" s="14" t="s">
        <v>4666</v>
      </c>
    </row>
    <row r="741" spans="4:10" ht="25" customHeight="1" x14ac:dyDescent="0.2">
      <c r="D741" s="14" t="s">
        <v>87</v>
      </c>
      <c r="E741" s="14" t="s">
        <v>3848</v>
      </c>
      <c r="F741" s="14" t="s">
        <v>3602</v>
      </c>
      <c r="G741" s="14" t="str">
        <f t="shared" si="11"/>
        <v>14115</v>
      </c>
      <c r="H741" s="14" t="s">
        <v>41</v>
      </c>
      <c r="I741" s="14" t="s">
        <v>4176</v>
      </c>
      <c r="J741" s="14" t="s">
        <v>4584</v>
      </c>
    </row>
    <row r="742" spans="4:10" ht="25" customHeight="1" x14ac:dyDescent="0.2">
      <c r="D742" s="14" t="s">
        <v>87</v>
      </c>
      <c r="E742" s="14" t="s">
        <v>3849</v>
      </c>
      <c r="F742" s="14" t="s">
        <v>3603</v>
      </c>
      <c r="G742" s="14" t="str">
        <f t="shared" si="11"/>
        <v>14116</v>
      </c>
      <c r="H742" s="14" t="s">
        <v>41</v>
      </c>
      <c r="I742" s="14" t="s">
        <v>4176</v>
      </c>
      <c r="J742" s="14" t="s">
        <v>4227</v>
      </c>
    </row>
    <row r="743" spans="4:10" ht="25" customHeight="1" x14ac:dyDescent="0.2">
      <c r="D743" s="14" t="s">
        <v>87</v>
      </c>
      <c r="E743" s="14" t="s">
        <v>3850</v>
      </c>
      <c r="F743" s="14" t="s">
        <v>3604</v>
      </c>
      <c r="G743" s="14" t="str">
        <f t="shared" si="11"/>
        <v>14117</v>
      </c>
      <c r="H743" s="14" t="s">
        <v>41</v>
      </c>
      <c r="I743" s="14" t="s">
        <v>4176</v>
      </c>
      <c r="J743" s="14" t="s">
        <v>4223</v>
      </c>
    </row>
    <row r="744" spans="4:10" ht="25" customHeight="1" x14ac:dyDescent="0.2">
      <c r="D744" s="14" t="s">
        <v>87</v>
      </c>
      <c r="E744" s="14" t="s">
        <v>3851</v>
      </c>
      <c r="F744" s="14" t="s">
        <v>3605</v>
      </c>
      <c r="G744" s="14" t="str">
        <f t="shared" si="11"/>
        <v>14118</v>
      </c>
      <c r="H744" s="14" t="s">
        <v>41</v>
      </c>
      <c r="I744" s="14" t="s">
        <v>4176</v>
      </c>
      <c r="J744" s="14" t="s">
        <v>4667</v>
      </c>
    </row>
    <row r="745" spans="4:10" ht="25" customHeight="1" x14ac:dyDescent="0.2">
      <c r="D745" s="14" t="s">
        <v>87</v>
      </c>
      <c r="E745" s="14" t="s">
        <v>3834</v>
      </c>
      <c r="F745" s="14" t="s">
        <v>3606</v>
      </c>
      <c r="G745" s="14" t="str">
        <f t="shared" si="11"/>
        <v>14131</v>
      </c>
      <c r="H745" s="14" t="s">
        <v>41</v>
      </c>
      <c r="I745" s="14" t="s">
        <v>4246</v>
      </c>
      <c r="J745" s="14" t="s">
        <v>4246</v>
      </c>
    </row>
    <row r="746" spans="4:10" ht="25" customHeight="1" x14ac:dyDescent="0.2">
      <c r="D746" s="14" t="s">
        <v>87</v>
      </c>
      <c r="E746" s="14" t="s">
        <v>3852</v>
      </c>
      <c r="F746" s="14" t="s">
        <v>3607</v>
      </c>
      <c r="G746" s="14" t="str">
        <f t="shared" si="11"/>
        <v>14132</v>
      </c>
      <c r="H746" s="14" t="s">
        <v>41</v>
      </c>
      <c r="I746" s="14" t="s">
        <v>4246</v>
      </c>
      <c r="J746" s="14" t="s">
        <v>4668</v>
      </c>
    </row>
    <row r="747" spans="4:10" ht="25" customHeight="1" x14ac:dyDescent="0.2">
      <c r="D747" s="14" t="s">
        <v>87</v>
      </c>
      <c r="E747" s="14" t="s">
        <v>3853</v>
      </c>
      <c r="F747" s="14" t="s">
        <v>3608</v>
      </c>
      <c r="G747" s="14" t="str">
        <f t="shared" si="11"/>
        <v>14133</v>
      </c>
      <c r="H747" s="14" t="s">
        <v>41</v>
      </c>
      <c r="I747" s="14" t="s">
        <v>4246</v>
      </c>
      <c r="J747" s="14" t="s">
        <v>4669</v>
      </c>
    </row>
    <row r="748" spans="4:10" ht="25" customHeight="1" x14ac:dyDescent="0.2">
      <c r="D748" s="14" t="s">
        <v>87</v>
      </c>
      <c r="E748" s="14" t="s">
        <v>3854</v>
      </c>
      <c r="F748" s="14" t="s">
        <v>3609</v>
      </c>
      <c r="G748" s="14" t="str">
        <f t="shared" si="11"/>
        <v>14134</v>
      </c>
      <c r="H748" s="14" t="s">
        <v>41</v>
      </c>
      <c r="I748" s="14" t="s">
        <v>4246</v>
      </c>
      <c r="J748" s="14" t="s">
        <v>4670</v>
      </c>
    </row>
    <row r="749" spans="4:10" ht="25" customHeight="1" x14ac:dyDescent="0.2">
      <c r="D749" s="14" t="s">
        <v>87</v>
      </c>
      <c r="E749" s="14" t="s">
        <v>3855</v>
      </c>
      <c r="F749" s="14" t="s">
        <v>3610</v>
      </c>
      <c r="G749" s="14" t="str">
        <f t="shared" si="11"/>
        <v>14135</v>
      </c>
      <c r="H749" s="14" t="s">
        <v>41</v>
      </c>
      <c r="I749" s="14" t="s">
        <v>4246</v>
      </c>
      <c r="J749" s="14" t="s">
        <v>4640</v>
      </c>
    </row>
    <row r="750" spans="4:10" ht="25" customHeight="1" x14ac:dyDescent="0.2">
      <c r="D750" s="14" t="s">
        <v>87</v>
      </c>
      <c r="E750" s="14" t="s">
        <v>3856</v>
      </c>
      <c r="F750" s="14" t="s">
        <v>3611</v>
      </c>
      <c r="G750" s="14" t="str">
        <f t="shared" si="11"/>
        <v>14136</v>
      </c>
      <c r="H750" s="14" t="s">
        <v>41</v>
      </c>
      <c r="I750" s="14" t="s">
        <v>4246</v>
      </c>
      <c r="J750" s="14" t="s">
        <v>4671</v>
      </c>
    </row>
    <row r="751" spans="4:10" ht="25" customHeight="1" x14ac:dyDescent="0.2">
      <c r="D751" s="14" t="s">
        <v>87</v>
      </c>
      <c r="E751" s="14" t="s">
        <v>3857</v>
      </c>
      <c r="F751" s="14" t="s">
        <v>3612</v>
      </c>
      <c r="G751" s="14" t="str">
        <f t="shared" si="11"/>
        <v>14137</v>
      </c>
      <c r="H751" s="14" t="s">
        <v>41</v>
      </c>
      <c r="I751" s="14" t="s">
        <v>4246</v>
      </c>
      <c r="J751" s="14" t="s">
        <v>4672</v>
      </c>
    </row>
    <row r="752" spans="4:10" ht="25" customHeight="1" x14ac:dyDescent="0.2">
      <c r="D752" s="14" t="s">
        <v>87</v>
      </c>
      <c r="E752" s="14" t="s">
        <v>3614</v>
      </c>
      <c r="F752" s="14" t="s">
        <v>3613</v>
      </c>
      <c r="G752" s="14" t="str">
        <f t="shared" si="11"/>
        <v>14151</v>
      </c>
      <c r="H752" s="14" t="s">
        <v>41</v>
      </c>
      <c r="I752" s="14" t="s">
        <v>4673</v>
      </c>
      <c r="J752" s="14" t="s">
        <v>4483</v>
      </c>
    </row>
    <row r="753" spans="4:10" ht="25" customHeight="1" x14ac:dyDescent="0.2">
      <c r="D753" s="14" t="s">
        <v>87</v>
      </c>
      <c r="E753" s="14" t="s">
        <v>3616</v>
      </c>
      <c r="F753" s="14" t="s">
        <v>3615</v>
      </c>
      <c r="G753" s="14" t="str">
        <f t="shared" si="11"/>
        <v>14152</v>
      </c>
      <c r="H753" s="14" t="s">
        <v>41</v>
      </c>
      <c r="I753" s="14" t="s">
        <v>4673</v>
      </c>
      <c r="J753" s="14" t="s">
        <v>4479</v>
      </c>
    </row>
    <row r="754" spans="4:10" ht="25" customHeight="1" x14ac:dyDescent="0.2">
      <c r="D754" s="14" t="s">
        <v>87</v>
      </c>
      <c r="E754" s="14" t="s">
        <v>3618</v>
      </c>
      <c r="F754" s="14" t="s">
        <v>3617</v>
      </c>
      <c r="G754" s="14" t="str">
        <f t="shared" si="11"/>
        <v>14153</v>
      </c>
      <c r="H754" s="14" t="s">
        <v>41</v>
      </c>
      <c r="I754" s="14" t="s">
        <v>4673</v>
      </c>
      <c r="J754" s="14" t="s">
        <v>4482</v>
      </c>
    </row>
    <row r="755" spans="4:10" ht="25" customHeight="1" x14ac:dyDescent="0.2">
      <c r="D755" s="13" t="s">
        <v>87</v>
      </c>
      <c r="E755" s="13" t="s">
        <v>1504</v>
      </c>
      <c r="F755" s="13" t="s">
        <v>1503</v>
      </c>
      <c r="G755" s="14" t="str">
        <f t="shared" si="11"/>
        <v>14201</v>
      </c>
      <c r="H755" s="14" t="s">
        <v>41</v>
      </c>
      <c r="I755" s="14" t="s">
        <v>4674</v>
      </c>
      <c r="J755" s="14" t="s">
        <v>28</v>
      </c>
    </row>
    <row r="756" spans="4:10" ht="25" customHeight="1" x14ac:dyDescent="0.2">
      <c r="D756" s="13" t="s">
        <v>87</v>
      </c>
      <c r="E756" s="13" t="s">
        <v>1506</v>
      </c>
      <c r="F756" s="13" t="s">
        <v>1505</v>
      </c>
      <c r="G756" s="14" t="str">
        <f t="shared" si="11"/>
        <v>14203</v>
      </c>
      <c r="H756" s="14" t="s">
        <v>41</v>
      </c>
      <c r="I756" s="14" t="s">
        <v>4675</v>
      </c>
      <c r="J756" s="14" t="s">
        <v>28</v>
      </c>
    </row>
    <row r="757" spans="4:10" ht="25" customHeight="1" x14ac:dyDescent="0.2">
      <c r="D757" s="13" t="s">
        <v>87</v>
      </c>
      <c r="E757" s="13" t="s">
        <v>1508</v>
      </c>
      <c r="F757" s="13" t="s">
        <v>1507</v>
      </c>
      <c r="G757" s="14" t="str">
        <f t="shared" si="11"/>
        <v>14204</v>
      </c>
      <c r="H757" s="14" t="s">
        <v>41</v>
      </c>
      <c r="I757" s="14" t="s">
        <v>4676</v>
      </c>
      <c r="J757" s="14" t="s">
        <v>28</v>
      </c>
    </row>
    <row r="758" spans="4:10" ht="25" customHeight="1" x14ac:dyDescent="0.2">
      <c r="D758" s="13" t="s">
        <v>87</v>
      </c>
      <c r="E758" s="13" t="s">
        <v>1510</v>
      </c>
      <c r="F758" s="13" t="s">
        <v>1509</v>
      </c>
      <c r="G758" s="14" t="str">
        <f t="shared" si="11"/>
        <v>14205</v>
      </c>
      <c r="H758" s="14" t="s">
        <v>41</v>
      </c>
      <c r="I758" s="14" t="s">
        <v>4677</v>
      </c>
      <c r="J758" s="14" t="s">
        <v>28</v>
      </c>
    </row>
    <row r="759" spans="4:10" ht="25" customHeight="1" x14ac:dyDescent="0.2">
      <c r="D759" s="13" t="s">
        <v>87</v>
      </c>
      <c r="E759" s="13" t="s">
        <v>1512</v>
      </c>
      <c r="F759" s="13" t="s">
        <v>1511</v>
      </c>
      <c r="G759" s="14" t="str">
        <f t="shared" si="11"/>
        <v>14206</v>
      </c>
      <c r="H759" s="14" t="s">
        <v>41</v>
      </c>
      <c r="I759" s="14" t="s">
        <v>4678</v>
      </c>
      <c r="J759" s="14" t="s">
        <v>28</v>
      </c>
    </row>
    <row r="760" spans="4:10" ht="25" customHeight="1" x14ac:dyDescent="0.2">
      <c r="D760" s="13" t="s">
        <v>87</v>
      </c>
      <c r="E760" s="13" t="s">
        <v>1514</v>
      </c>
      <c r="F760" s="13" t="s">
        <v>1513</v>
      </c>
      <c r="G760" s="14" t="str">
        <f t="shared" si="11"/>
        <v>14207</v>
      </c>
      <c r="H760" s="14" t="s">
        <v>41</v>
      </c>
      <c r="I760" s="14" t="s">
        <v>4679</v>
      </c>
      <c r="J760" s="14" t="s">
        <v>28</v>
      </c>
    </row>
    <row r="761" spans="4:10" ht="25" customHeight="1" x14ac:dyDescent="0.2">
      <c r="D761" s="13" t="s">
        <v>87</v>
      </c>
      <c r="E761" s="13" t="s">
        <v>1516</v>
      </c>
      <c r="F761" s="13" t="s">
        <v>1515</v>
      </c>
      <c r="G761" s="14" t="str">
        <f t="shared" si="11"/>
        <v>14208</v>
      </c>
      <c r="H761" s="14" t="s">
        <v>41</v>
      </c>
      <c r="I761" s="14" t="s">
        <v>4680</v>
      </c>
      <c r="J761" s="14" t="s">
        <v>28</v>
      </c>
    </row>
    <row r="762" spans="4:10" ht="25" customHeight="1" x14ac:dyDescent="0.2">
      <c r="D762" s="13" t="s">
        <v>87</v>
      </c>
      <c r="E762" s="13" t="s">
        <v>1518</v>
      </c>
      <c r="F762" s="13" t="s">
        <v>1517</v>
      </c>
      <c r="G762" s="14" t="str">
        <f t="shared" si="11"/>
        <v>14210</v>
      </c>
      <c r="H762" s="14" t="s">
        <v>41</v>
      </c>
      <c r="I762" s="14" t="s">
        <v>4681</v>
      </c>
      <c r="J762" s="14" t="s">
        <v>28</v>
      </c>
    </row>
    <row r="763" spans="4:10" ht="25" customHeight="1" x14ac:dyDescent="0.2">
      <c r="D763" s="13" t="s">
        <v>87</v>
      </c>
      <c r="E763" s="13" t="s">
        <v>1520</v>
      </c>
      <c r="F763" s="13" t="s">
        <v>1519</v>
      </c>
      <c r="G763" s="14" t="str">
        <f t="shared" si="11"/>
        <v>14211</v>
      </c>
      <c r="H763" s="14" t="s">
        <v>41</v>
      </c>
      <c r="I763" s="14" t="s">
        <v>4682</v>
      </c>
      <c r="J763" s="14" t="s">
        <v>28</v>
      </c>
    </row>
    <row r="764" spans="4:10" ht="25" customHeight="1" x14ac:dyDescent="0.2">
      <c r="D764" s="13" t="s">
        <v>87</v>
      </c>
      <c r="E764" s="13" t="s">
        <v>1522</v>
      </c>
      <c r="F764" s="13" t="s">
        <v>1521</v>
      </c>
      <c r="G764" s="14" t="str">
        <f t="shared" si="11"/>
        <v>14212</v>
      </c>
      <c r="H764" s="14" t="s">
        <v>41</v>
      </c>
      <c r="I764" s="14" t="s">
        <v>4683</v>
      </c>
      <c r="J764" s="14" t="s">
        <v>28</v>
      </c>
    </row>
    <row r="765" spans="4:10" ht="25" customHeight="1" x14ac:dyDescent="0.2">
      <c r="D765" s="13" t="s">
        <v>87</v>
      </c>
      <c r="E765" s="13" t="s">
        <v>1524</v>
      </c>
      <c r="F765" s="13" t="s">
        <v>1523</v>
      </c>
      <c r="G765" s="14" t="str">
        <f t="shared" si="11"/>
        <v>14213</v>
      </c>
      <c r="H765" s="14" t="s">
        <v>41</v>
      </c>
      <c r="I765" s="14" t="s">
        <v>4253</v>
      </c>
      <c r="J765" s="14" t="s">
        <v>28</v>
      </c>
    </row>
    <row r="766" spans="4:10" ht="25" customHeight="1" x14ac:dyDescent="0.2">
      <c r="D766" s="13" t="s">
        <v>87</v>
      </c>
      <c r="E766" s="13" t="s">
        <v>1526</v>
      </c>
      <c r="F766" s="13" t="s">
        <v>1525</v>
      </c>
      <c r="G766" s="14" t="str">
        <f t="shared" si="11"/>
        <v>14214</v>
      </c>
      <c r="H766" s="14" t="s">
        <v>41</v>
      </c>
      <c r="I766" s="14" t="s">
        <v>4684</v>
      </c>
      <c r="J766" s="14" t="s">
        <v>28</v>
      </c>
    </row>
    <row r="767" spans="4:10" ht="25" customHeight="1" x14ac:dyDescent="0.2">
      <c r="D767" s="13" t="s">
        <v>87</v>
      </c>
      <c r="E767" s="13" t="s">
        <v>1528</v>
      </c>
      <c r="F767" s="13" t="s">
        <v>1527</v>
      </c>
      <c r="G767" s="14" t="str">
        <f t="shared" si="11"/>
        <v>14215</v>
      </c>
      <c r="H767" s="14" t="s">
        <v>41</v>
      </c>
      <c r="I767" s="14" t="s">
        <v>4685</v>
      </c>
      <c r="J767" s="14" t="s">
        <v>28</v>
      </c>
    </row>
    <row r="768" spans="4:10" ht="25" customHeight="1" x14ac:dyDescent="0.2">
      <c r="D768" s="13" t="s">
        <v>87</v>
      </c>
      <c r="E768" s="13" t="s">
        <v>1530</v>
      </c>
      <c r="F768" s="13" t="s">
        <v>1529</v>
      </c>
      <c r="G768" s="14" t="str">
        <f t="shared" si="11"/>
        <v>14216</v>
      </c>
      <c r="H768" s="14" t="s">
        <v>41</v>
      </c>
      <c r="I768" s="14" t="s">
        <v>4686</v>
      </c>
      <c r="J768" s="14" t="s">
        <v>28</v>
      </c>
    </row>
    <row r="769" spans="4:10" ht="25" customHeight="1" x14ac:dyDescent="0.2">
      <c r="D769" s="13" t="s">
        <v>87</v>
      </c>
      <c r="E769" s="13" t="s">
        <v>1532</v>
      </c>
      <c r="F769" s="13" t="s">
        <v>1531</v>
      </c>
      <c r="G769" s="14" t="str">
        <f t="shared" si="11"/>
        <v>14217</v>
      </c>
      <c r="H769" s="14" t="s">
        <v>41</v>
      </c>
      <c r="I769" s="14" t="s">
        <v>4687</v>
      </c>
      <c r="J769" s="14" t="s">
        <v>28</v>
      </c>
    </row>
    <row r="770" spans="4:10" ht="25" customHeight="1" x14ac:dyDescent="0.2">
      <c r="D770" s="13" t="s">
        <v>87</v>
      </c>
      <c r="E770" s="13" t="s">
        <v>1534</v>
      </c>
      <c r="F770" s="13" t="s">
        <v>1533</v>
      </c>
      <c r="G770" s="14" t="str">
        <f t="shared" si="11"/>
        <v>14218</v>
      </c>
      <c r="H770" s="14" t="s">
        <v>41</v>
      </c>
      <c r="I770" s="14" t="s">
        <v>4688</v>
      </c>
      <c r="J770" s="14" t="s">
        <v>28</v>
      </c>
    </row>
    <row r="771" spans="4:10" ht="25" customHeight="1" x14ac:dyDescent="0.2">
      <c r="D771" s="13" t="s">
        <v>87</v>
      </c>
      <c r="E771" s="13" t="s">
        <v>1536</v>
      </c>
      <c r="F771" s="13" t="s">
        <v>1535</v>
      </c>
      <c r="G771" s="14" t="str">
        <f t="shared" si="11"/>
        <v>14301</v>
      </c>
      <c r="H771" s="14" t="s">
        <v>41</v>
      </c>
      <c r="I771" s="14" t="s">
        <v>28</v>
      </c>
      <c r="J771" s="14" t="s">
        <v>4689</v>
      </c>
    </row>
    <row r="772" spans="4:10" ht="25" customHeight="1" x14ac:dyDescent="0.2">
      <c r="D772" s="13" t="s">
        <v>87</v>
      </c>
      <c r="E772" s="13" t="s">
        <v>1538</v>
      </c>
      <c r="F772" s="13" t="s">
        <v>1537</v>
      </c>
      <c r="G772" s="14" t="str">
        <f t="shared" si="11"/>
        <v>14321</v>
      </c>
      <c r="H772" s="14" t="s">
        <v>41</v>
      </c>
      <c r="I772" s="14" t="s">
        <v>28</v>
      </c>
      <c r="J772" s="14" t="s">
        <v>4690</v>
      </c>
    </row>
    <row r="773" spans="4:10" ht="25" customHeight="1" x14ac:dyDescent="0.2">
      <c r="D773" s="13" t="s">
        <v>87</v>
      </c>
      <c r="E773" s="13" t="s">
        <v>1540</v>
      </c>
      <c r="F773" s="13" t="s">
        <v>1539</v>
      </c>
      <c r="G773" s="14" t="str">
        <f t="shared" ref="G773:G836" si="12">LEFT(F773,5)</f>
        <v>14341</v>
      </c>
      <c r="H773" s="14" t="s">
        <v>41</v>
      </c>
      <c r="I773" s="14" t="s">
        <v>28</v>
      </c>
      <c r="J773" s="14" t="s">
        <v>4691</v>
      </c>
    </row>
    <row r="774" spans="4:10" ht="25" customHeight="1" x14ac:dyDescent="0.2">
      <c r="D774" s="13" t="s">
        <v>87</v>
      </c>
      <c r="E774" s="13" t="s">
        <v>1542</v>
      </c>
      <c r="F774" s="13" t="s">
        <v>1541</v>
      </c>
      <c r="G774" s="14" t="str">
        <f t="shared" si="12"/>
        <v>14342</v>
      </c>
      <c r="H774" s="14" t="s">
        <v>41</v>
      </c>
      <c r="I774" s="14" t="s">
        <v>28</v>
      </c>
      <c r="J774" s="14" t="s">
        <v>4692</v>
      </c>
    </row>
    <row r="775" spans="4:10" ht="25" customHeight="1" x14ac:dyDescent="0.2">
      <c r="D775" s="13" t="s">
        <v>87</v>
      </c>
      <c r="E775" s="13" t="s">
        <v>1544</v>
      </c>
      <c r="F775" s="13" t="s">
        <v>1543</v>
      </c>
      <c r="G775" s="14" t="str">
        <f t="shared" si="12"/>
        <v>14361</v>
      </c>
      <c r="H775" s="14" t="s">
        <v>41</v>
      </c>
      <c r="I775" s="14" t="s">
        <v>28</v>
      </c>
      <c r="J775" s="14" t="s">
        <v>4693</v>
      </c>
    </row>
    <row r="776" spans="4:10" ht="25" customHeight="1" x14ac:dyDescent="0.2">
      <c r="D776" s="13" t="s">
        <v>87</v>
      </c>
      <c r="E776" s="13" t="s">
        <v>1546</v>
      </c>
      <c r="F776" s="13" t="s">
        <v>1545</v>
      </c>
      <c r="G776" s="14" t="str">
        <f t="shared" si="12"/>
        <v>14362</v>
      </c>
      <c r="H776" s="14" t="s">
        <v>41</v>
      </c>
      <c r="I776" s="14" t="s">
        <v>28</v>
      </c>
      <c r="J776" s="14" t="s">
        <v>4694</v>
      </c>
    </row>
    <row r="777" spans="4:10" ht="25" customHeight="1" x14ac:dyDescent="0.2">
      <c r="D777" s="13" t="s">
        <v>87</v>
      </c>
      <c r="E777" s="13" t="s">
        <v>1548</v>
      </c>
      <c r="F777" s="13" t="s">
        <v>1547</v>
      </c>
      <c r="G777" s="14" t="str">
        <f t="shared" si="12"/>
        <v>14363</v>
      </c>
      <c r="H777" s="14" t="s">
        <v>41</v>
      </c>
      <c r="I777" s="14" t="s">
        <v>28</v>
      </c>
      <c r="J777" s="14" t="s">
        <v>4695</v>
      </c>
    </row>
    <row r="778" spans="4:10" ht="25" customHeight="1" x14ac:dyDescent="0.2">
      <c r="D778" s="13" t="s">
        <v>87</v>
      </c>
      <c r="E778" s="13" t="s">
        <v>1550</v>
      </c>
      <c r="F778" s="13" t="s">
        <v>1549</v>
      </c>
      <c r="G778" s="14" t="str">
        <f t="shared" si="12"/>
        <v>14364</v>
      </c>
      <c r="H778" s="14" t="s">
        <v>41</v>
      </c>
      <c r="I778" s="14" t="s">
        <v>28</v>
      </c>
      <c r="J778" s="14" t="s">
        <v>4696</v>
      </c>
    </row>
    <row r="779" spans="4:10" ht="25" customHeight="1" x14ac:dyDescent="0.2">
      <c r="D779" s="13" t="s">
        <v>87</v>
      </c>
      <c r="E779" s="13" t="s">
        <v>1552</v>
      </c>
      <c r="F779" s="13" t="s">
        <v>1551</v>
      </c>
      <c r="G779" s="14" t="str">
        <f t="shared" si="12"/>
        <v>14366</v>
      </c>
      <c r="H779" s="14" t="s">
        <v>41</v>
      </c>
      <c r="I779" s="14" t="s">
        <v>28</v>
      </c>
      <c r="J779" s="14" t="s">
        <v>4697</v>
      </c>
    </row>
    <row r="780" spans="4:10" ht="25" customHeight="1" x14ac:dyDescent="0.2">
      <c r="D780" s="13" t="s">
        <v>87</v>
      </c>
      <c r="E780" s="13" t="s">
        <v>1554</v>
      </c>
      <c r="F780" s="13" t="s">
        <v>1553</v>
      </c>
      <c r="G780" s="14" t="str">
        <f t="shared" si="12"/>
        <v>14382</v>
      </c>
      <c r="H780" s="14" t="s">
        <v>41</v>
      </c>
      <c r="I780" s="14" t="s">
        <v>28</v>
      </c>
      <c r="J780" s="14" t="s">
        <v>4698</v>
      </c>
    </row>
    <row r="781" spans="4:10" ht="25" customHeight="1" x14ac:dyDescent="0.2">
      <c r="D781" s="13" t="s">
        <v>87</v>
      </c>
      <c r="E781" s="13" t="s">
        <v>1556</v>
      </c>
      <c r="F781" s="13" t="s">
        <v>1555</v>
      </c>
      <c r="G781" s="14" t="str">
        <f t="shared" si="12"/>
        <v>14383</v>
      </c>
      <c r="H781" s="14" t="s">
        <v>41</v>
      </c>
      <c r="I781" s="14" t="s">
        <v>28</v>
      </c>
      <c r="J781" s="14" t="s">
        <v>4699</v>
      </c>
    </row>
    <row r="782" spans="4:10" ht="25" customHeight="1" x14ac:dyDescent="0.2">
      <c r="D782" s="13" t="s">
        <v>87</v>
      </c>
      <c r="E782" s="13" t="s">
        <v>1558</v>
      </c>
      <c r="F782" s="13" t="s">
        <v>1557</v>
      </c>
      <c r="G782" s="14" t="str">
        <f t="shared" si="12"/>
        <v>14384</v>
      </c>
      <c r="H782" s="14" t="s">
        <v>41</v>
      </c>
      <c r="I782" s="14" t="s">
        <v>28</v>
      </c>
      <c r="J782" s="14" t="s">
        <v>4700</v>
      </c>
    </row>
    <row r="783" spans="4:10" ht="25" customHeight="1" x14ac:dyDescent="0.2">
      <c r="D783" s="13" t="s">
        <v>87</v>
      </c>
      <c r="E783" s="13" t="s">
        <v>1560</v>
      </c>
      <c r="F783" s="13" t="s">
        <v>1559</v>
      </c>
      <c r="G783" s="14" t="str">
        <f t="shared" si="12"/>
        <v>14401</v>
      </c>
      <c r="H783" s="14" t="s">
        <v>41</v>
      </c>
      <c r="I783" s="14" t="s">
        <v>28</v>
      </c>
      <c r="J783" s="14" t="s">
        <v>4701</v>
      </c>
    </row>
    <row r="784" spans="4:10" ht="25" customHeight="1" x14ac:dyDescent="0.2">
      <c r="D784" s="13" t="s">
        <v>87</v>
      </c>
      <c r="E784" s="13" t="s">
        <v>1562</v>
      </c>
      <c r="F784" s="13" t="s">
        <v>1561</v>
      </c>
      <c r="G784" s="14" t="str">
        <f t="shared" si="12"/>
        <v>14402</v>
      </c>
      <c r="H784" s="14" t="s">
        <v>41</v>
      </c>
      <c r="I784" s="14" t="s">
        <v>28</v>
      </c>
      <c r="J784" s="14" t="s">
        <v>4702</v>
      </c>
    </row>
    <row r="785" spans="4:10" ht="25" customHeight="1" x14ac:dyDescent="0.2">
      <c r="D785" s="13" t="s">
        <v>88</v>
      </c>
      <c r="E785" s="14" t="s">
        <v>3858</v>
      </c>
      <c r="F785" s="13" t="s">
        <v>3619</v>
      </c>
      <c r="G785" s="14" t="str">
        <f t="shared" si="12"/>
        <v>15101</v>
      </c>
      <c r="H785" s="14" t="s">
        <v>42</v>
      </c>
      <c r="I785" s="14" t="s">
        <v>42</v>
      </c>
      <c r="J785" s="14" t="s">
        <v>4476</v>
      </c>
    </row>
    <row r="786" spans="4:10" ht="25" customHeight="1" x14ac:dyDescent="0.2">
      <c r="D786" s="13" t="s">
        <v>88</v>
      </c>
      <c r="E786" s="14" t="s">
        <v>3859</v>
      </c>
      <c r="F786" s="13" t="s">
        <v>3620</v>
      </c>
      <c r="G786" s="14" t="str">
        <f t="shared" si="12"/>
        <v>15102</v>
      </c>
      <c r="H786" s="14" t="s">
        <v>42</v>
      </c>
      <c r="I786" s="14" t="s">
        <v>42</v>
      </c>
      <c r="J786" s="14" t="s">
        <v>4703</v>
      </c>
    </row>
    <row r="787" spans="4:10" ht="25" customHeight="1" x14ac:dyDescent="0.2">
      <c r="D787" s="13" t="s">
        <v>88</v>
      </c>
      <c r="E787" s="14" t="s">
        <v>3860</v>
      </c>
      <c r="F787" s="13" t="s">
        <v>3621</v>
      </c>
      <c r="G787" s="14" t="str">
        <f t="shared" si="12"/>
        <v>15103</v>
      </c>
      <c r="H787" s="14" t="s">
        <v>42</v>
      </c>
      <c r="I787" s="14" t="s">
        <v>42</v>
      </c>
      <c r="J787" s="14" t="s">
        <v>4479</v>
      </c>
    </row>
    <row r="788" spans="4:10" ht="25" customHeight="1" x14ac:dyDescent="0.2">
      <c r="D788" s="13" t="s">
        <v>88</v>
      </c>
      <c r="E788" s="14" t="s">
        <v>3861</v>
      </c>
      <c r="F788" s="13" t="s">
        <v>3622</v>
      </c>
      <c r="G788" s="14" t="str">
        <f t="shared" si="12"/>
        <v>15104</v>
      </c>
      <c r="H788" s="14" t="s">
        <v>42</v>
      </c>
      <c r="I788" s="14" t="s">
        <v>42</v>
      </c>
      <c r="J788" s="14" t="s">
        <v>4704</v>
      </c>
    </row>
    <row r="789" spans="4:10" ht="25" customHeight="1" x14ac:dyDescent="0.2">
      <c r="D789" s="13" t="s">
        <v>88</v>
      </c>
      <c r="E789" s="14" t="s">
        <v>3862</v>
      </c>
      <c r="F789" s="13" t="s">
        <v>3623</v>
      </c>
      <c r="G789" s="14" t="str">
        <f t="shared" si="12"/>
        <v>15105</v>
      </c>
      <c r="H789" s="14" t="s">
        <v>42</v>
      </c>
      <c r="I789" s="14" t="s">
        <v>42</v>
      </c>
      <c r="J789" s="14" t="s">
        <v>4705</v>
      </c>
    </row>
    <row r="790" spans="4:10" ht="25" customHeight="1" x14ac:dyDescent="0.2">
      <c r="D790" s="13" t="s">
        <v>88</v>
      </c>
      <c r="E790" s="14" t="s">
        <v>3863</v>
      </c>
      <c r="F790" s="13" t="s">
        <v>3624</v>
      </c>
      <c r="G790" s="14" t="str">
        <f t="shared" si="12"/>
        <v>15106</v>
      </c>
      <c r="H790" s="14" t="s">
        <v>42</v>
      </c>
      <c r="I790" s="14" t="s">
        <v>42</v>
      </c>
      <c r="J790" s="14" t="s">
        <v>4482</v>
      </c>
    </row>
    <row r="791" spans="4:10" ht="25" customHeight="1" x14ac:dyDescent="0.2">
      <c r="D791" s="13" t="s">
        <v>88</v>
      </c>
      <c r="E791" s="14" t="s">
        <v>3864</v>
      </c>
      <c r="F791" s="13" t="s">
        <v>3625</v>
      </c>
      <c r="G791" s="14" t="str">
        <f t="shared" si="12"/>
        <v>15107</v>
      </c>
      <c r="H791" s="14" t="s">
        <v>42</v>
      </c>
      <c r="I791" s="14" t="s">
        <v>42</v>
      </c>
      <c r="J791" s="14" t="s">
        <v>4475</v>
      </c>
    </row>
    <row r="792" spans="4:10" ht="25" customHeight="1" x14ac:dyDescent="0.2">
      <c r="D792" s="13" t="s">
        <v>88</v>
      </c>
      <c r="E792" s="14" t="s">
        <v>3865</v>
      </c>
      <c r="F792" s="13" t="s">
        <v>3626</v>
      </c>
      <c r="G792" s="14" t="str">
        <f t="shared" si="12"/>
        <v>15108</v>
      </c>
      <c r="H792" s="14" t="s">
        <v>42</v>
      </c>
      <c r="I792" s="14" t="s">
        <v>42</v>
      </c>
      <c r="J792" s="14" t="s">
        <v>4706</v>
      </c>
    </row>
    <row r="793" spans="4:10" ht="25" customHeight="1" x14ac:dyDescent="0.2">
      <c r="D793" s="13" t="s">
        <v>88</v>
      </c>
      <c r="E793" s="13" t="s">
        <v>1564</v>
      </c>
      <c r="F793" s="13" t="s">
        <v>1563</v>
      </c>
      <c r="G793" s="14" t="str">
        <f t="shared" si="12"/>
        <v>15202</v>
      </c>
      <c r="H793" s="14" t="s">
        <v>42</v>
      </c>
      <c r="I793" s="14" t="s">
        <v>4707</v>
      </c>
      <c r="J793" s="14" t="s">
        <v>28</v>
      </c>
    </row>
    <row r="794" spans="4:10" ht="25" customHeight="1" x14ac:dyDescent="0.2">
      <c r="D794" s="13" t="s">
        <v>88</v>
      </c>
      <c r="E794" s="13" t="s">
        <v>1566</v>
      </c>
      <c r="F794" s="13" t="s">
        <v>1565</v>
      </c>
      <c r="G794" s="14" t="str">
        <f t="shared" si="12"/>
        <v>15204</v>
      </c>
      <c r="H794" s="14" t="s">
        <v>42</v>
      </c>
      <c r="I794" s="14" t="s">
        <v>4708</v>
      </c>
      <c r="J794" s="14" t="s">
        <v>28</v>
      </c>
    </row>
    <row r="795" spans="4:10" ht="25" customHeight="1" x14ac:dyDescent="0.2">
      <c r="D795" s="13" t="s">
        <v>88</v>
      </c>
      <c r="E795" s="13" t="s">
        <v>1568</v>
      </c>
      <c r="F795" s="13" t="s">
        <v>1567</v>
      </c>
      <c r="G795" s="14" t="str">
        <f t="shared" si="12"/>
        <v>15205</v>
      </c>
      <c r="H795" s="14" t="s">
        <v>42</v>
      </c>
      <c r="I795" s="14" t="s">
        <v>4709</v>
      </c>
      <c r="J795" s="14" t="s">
        <v>28</v>
      </c>
    </row>
    <row r="796" spans="4:10" ht="25" customHeight="1" x14ac:dyDescent="0.2">
      <c r="D796" s="13" t="s">
        <v>88</v>
      </c>
      <c r="E796" s="13" t="s">
        <v>1570</v>
      </c>
      <c r="F796" s="13" t="s">
        <v>1569</v>
      </c>
      <c r="G796" s="14" t="str">
        <f t="shared" si="12"/>
        <v>15206</v>
      </c>
      <c r="H796" s="14" t="s">
        <v>42</v>
      </c>
      <c r="I796" s="14" t="s">
        <v>4710</v>
      </c>
      <c r="J796" s="14" t="s">
        <v>28</v>
      </c>
    </row>
    <row r="797" spans="4:10" ht="25" customHeight="1" x14ac:dyDescent="0.2">
      <c r="D797" s="13" t="s">
        <v>88</v>
      </c>
      <c r="E797" s="13" t="s">
        <v>1572</v>
      </c>
      <c r="F797" s="13" t="s">
        <v>1571</v>
      </c>
      <c r="G797" s="14" t="str">
        <f t="shared" si="12"/>
        <v>15208</v>
      </c>
      <c r="H797" s="14" t="s">
        <v>42</v>
      </c>
      <c r="I797" s="14" t="s">
        <v>4711</v>
      </c>
      <c r="J797" s="14" t="s">
        <v>28</v>
      </c>
    </row>
    <row r="798" spans="4:10" ht="25" customHeight="1" x14ac:dyDescent="0.2">
      <c r="D798" s="13" t="s">
        <v>88</v>
      </c>
      <c r="E798" s="13" t="s">
        <v>1574</v>
      </c>
      <c r="F798" s="13" t="s">
        <v>1573</v>
      </c>
      <c r="G798" s="14" t="str">
        <f t="shared" si="12"/>
        <v>15209</v>
      </c>
      <c r="H798" s="14" t="s">
        <v>42</v>
      </c>
      <c r="I798" s="14" t="s">
        <v>4712</v>
      </c>
      <c r="J798" s="14" t="s">
        <v>28</v>
      </c>
    </row>
    <row r="799" spans="4:10" ht="25" customHeight="1" x14ac:dyDescent="0.2">
      <c r="D799" s="13" t="s">
        <v>88</v>
      </c>
      <c r="E799" s="13" t="s">
        <v>1576</v>
      </c>
      <c r="F799" s="13" t="s">
        <v>1575</v>
      </c>
      <c r="G799" s="14" t="str">
        <f t="shared" si="12"/>
        <v>15210</v>
      </c>
      <c r="H799" s="14" t="s">
        <v>42</v>
      </c>
      <c r="I799" s="14" t="s">
        <v>4713</v>
      </c>
      <c r="J799" s="14" t="s">
        <v>28</v>
      </c>
    </row>
    <row r="800" spans="4:10" ht="25" customHeight="1" x14ac:dyDescent="0.2">
      <c r="D800" s="13" t="s">
        <v>88</v>
      </c>
      <c r="E800" s="13" t="s">
        <v>1578</v>
      </c>
      <c r="F800" s="13" t="s">
        <v>1577</v>
      </c>
      <c r="G800" s="14" t="str">
        <f t="shared" si="12"/>
        <v>15211</v>
      </c>
      <c r="H800" s="14" t="s">
        <v>42</v>
      </c>
      <c r="I800" s="14" t="s">
        <v>4714</v>
      </c>
      <c r="J800" s="14" t="s">
        <v>28</v>
      </c>
    </row>
    <row r="801" spans="4:10" ht="25" customHeight="1" x14ac:dyDescent="0.2">
      <c r="D801" s="13" t="s">
        <v>88</v>
      </c>
      <c r="E801" s="13" t="s">
        <v>1580</v>
      </c>
      <c r="F801" s="13" t="s">
        <v>1579</v>
      </c>
      <c r="G801" s="14" t="str">
        <f t="shared" si="12"/>
        <v>15212</v>
      </c>
      <c r="H801" s="14" t="s">
        <v>42</v>
      </c>
      <c r="I801" s="14" t="s">
        <v>4715</v>
      </c>
      <c r="J801" s="14" t="s">
        <v>28</v>
      </c>
    </row>
    <row r="802" spans="4:10" ht="25" customHeight="1" x14ac:dyDescent="0.2">
      <c r="D802" s="13" t="s">
        <v>88</v>
      </c>
      <c r="E802" s="13" t="s">
        <v>1582</v>
      </c>
      <c r="F802" s="13" t="s">
        <v>1581</v>
      </c>
      <c r="G802" s="14" t="str">
        <f t="shared" si="12"/>
        <v>15213</v>
      </c>
      <c r="H802" s="14" t="s">
        <v>42</v>
      </c>
      <c r="I802" s="14" t="s">
        <v>4716</v>
      </c>
      <c r="J802" s="14" t="s">
        <v>28</v>
      </c>
    </row>
    <row r="803" spans="4:10" ht="25" customHeight="1" x14ac:dyDescent="0.2">
      <c r="D803" s="13" t="s">
        <v>88</v>
      </c>
      <c r="E803" s="13" t="s">
        <v>1584</v>
      </c>
      <c r="F803" s="13" t="s">
        <v>1583</v>
      </c>
      <c r="G803" s="14" t="str">
        <f t="shared" si="12"/>
        <v>15216</v>
      </c>
      <c r="H803" s="14" t="s">
        <v>42</v>
      </c>
      <c r="I803" s="14" t="s">
        <v>4717</v>
      </c>
      <c r="J803" s="14" t="s">
        <v>28</v>
      </c>
    </row>
    <row r="804" spans="4:10" ht="25" customHeight="1" x14ac:dyDescent="0.2">
      <c r="D804" s="13" t="s">
        <v>88</v>
      </c>
      <c r="E804" s="13" t="s">
        <v>1586</v>
      </c>
      <c r="F804" s="13" t="s">
        <v>1585</v>
      </c>
      <c r="G804" s="14" t="str">
        <f t="shared" si="12"/>
        <v>15217</v>
      </c>
      <c r="H804" s="14" t="s">
        <v>42</v>
      </c>
      <c r="I804" s="14" t="s">
        <v>4718</v>
      </c>
      <c r="J804" s="14" t="s">
        <v>28</v>
      </c>
    </row>
    <row r="805" spans="4:10" ht="25" customHeight="1" x14ac:dyDescent="0.2">
      <c r="D805" s="13" t="s">
        <v>88</v>
      </c>
      <c r="E805" s="13" t="s">
        <v>1588</v>
      </c>
      <c r="F805" s="13" t="s">
        <v>1587</v>
      </c>
      <c r="G805" s="14" t="str">
        <f t="shared" si="12"/>
        <v>15218</v>
      </c>
      <c r="H805" s="14" t="s">
        <v>42</v>
      </c>
      <c r="I805" s="14" t="s">
        <v>4719</v>
      </c>
      <c r="J805" s="14" t="s">
        <v>28</v>
      </c>
    </row>
    <row r="806" spans="4:10" ht="25" customHeight="1" x14ac:dyDescent="0.2">
      <c r="D806" s="13" t="s">
        <v>88</v>
      </c>
      <c r="E806" s="13" t="s">
        <v>1590</v>
      </c>
      <c r="F806" s="13" t="s">
        <v>1589</v>
      </c>
      <c r="G806" s="14" t="str">
        <f t="shared" si="12"/>
        <v>15222</v>
      </c>
      <c r="H806" s="14" t="s">
        <v>42</v>
      </c>
      <c r="I806" s="14" t="s">
        <v>4720</v>
      </c>
      <c r="J806" s="14" t="s">
        <v>28</v>
      </c>
    </row>
    <row r="807" spans="4:10" ht="25" customHeight="1" x14ac:dyDescent="0.2">
      <c r="D807" s="13" t="s">
        <v>88</v>
      </c>
      <c r="E807" s="13" t="s">
        <v>1592</v>
      </c>
      <c r="F807" s="13" t="s">
        <v>1591</v>
      </c>
      <c r="G807" s="14" t="str">
        <f t="shared" si="12"/>
        <v>15223</v>
      </c>
      <c r="H807" s="14" t="s">
        <v>42</v>
      </c>
      <c r="I807" s="14" t="s">
        <v>4721</v>
      </c>
      <c r="J807" s="14" t="s">
        <v>28</v>
      </c>
    </row>
    <row r="808" spans="4:10" ht="25" customHeight="1" x14ac:dyDescent="0.2">
      <c r="D808" s="13" t="s">
        <v>88</v>
      </c>
      <c r="E808" s="13" t="s">
        <v>1594</v>
      </c>
      <c r="F808" s="13" t="s">
        <v>1593</v>
      </c>
      <c r="G808" s="14" t="str">
        <f t="shared" si="12"/>
        <v>15224</v>
      </c>
      <c r="H808" s="14" t="s">
        <v>42</v>
      </c>
      <c r="I808" s="14" t="s">
        <v>4722</v>
      </c>
      <c r="J808" s="14" t="s">
        <v>28</v>
      </c>
    </row>
    <row r="809" spans="4:10" ht="25" customHeight="1" x14ac:dyDescent="0.2">
      <c r="D809" s="13" t="s">
        <v>88</v>
      </c>
      <c r="E809" s="13" t="s">
        <v>1596</v>
      </c>
      <c r="F809" s="13" t="s">
        <v>1595</v>
      </c>
      <c r="G809" s="14" t="str">
        <f t="shared" si="12"/>
        <v>15225</v>
      </c>
      <c r="H809" s="14" t="s">
        <v>42</v>
      </c>
      <c r="I809" s="14" t="s">
        <v>4723</v>
      </c>
      <c r="J809" s="14" t="s">
        <v>28</v>
      </c>
    </row>
    <row r="810" spans="4:10" ht="25" customHeight="1" x14ac:dyDescent="0.2">
      <c r="D810" s="13" t="s">
        <v>88</v>
      </c>
      <c r="E810" s="13" t="s">
        <v>1598</v>
      </c>
      <c r="F810" s="13" t="s">
        <v>1597</v>
      </c>
      <c r="G810" s="14" t="str">
        <f t="shared" si="12"/>
        <v>15226</v>
      </c>
      <c r="H810" s="14" t="s">
        <v>42</v>
      </c>
      <c r="I810" s="14" t="s">
        <v>4724</v>
      </c>
      <c r="J810" s="14" t="s">
        <v>28</v>
      </c>
    </row>
    <row r="811" spans="4:10" ht="25" customHeight="1" x14ac:dyDescent="0.2">
      <c r="D811" s="13" t="s">
        <v>88</v>
      </c>
      <c r="E811" s="13" t="s">
        <v>1600</v>
      </c>
      <c r="F811" s="13" t="s">
        <v>1599</v>
      </c>
      <c r="G811" s="14" t="str">
        <f t="shared" si="12"/>
        <v>15227</v>
      </c>
      <c r="H811" s="14" t="s">
        <v>42</v>
      </c>
      <c r="I811" s="14" t="s">
        <v>4725</v>
      </c>
      <c r="J811" s="14" t="s">
        <v>28</v>
      </c>
    </row>
    <row r="812" spans="4:10" ht="25" customHeight="1" x14ac:dyDescent="0.2">
      <c r="D812" s="13" t="s">
        <v>88</v>
      </c>
      <c r="E812" s="13" t="s">
        <v>1602</v>
      </c>
      <c r="F812" s="13" t="s">
        <v>1601</v>
      </c>
      <c r="G812" s="14" t="str">
        <f t="shared" si="12"/>
        <v>15307</v>
      </c>
      <c r="H812" s="14" t="s">
        <v>42</v>
      </c>
      <c r="I812" s="14" t="s">
        <v>28</v>
      </c>
      <c r="J812" s="14" t="s">
        <v>4726</v>
      </c>
    </row>
    <row r="813" spans="4:10" ht="25" customHeight="1" x14ac:dyDescent="0.2">
      <c r="D813" s="13" t="s">
        <v>88</v>
      </c>
      <c r="E813" s="13" t="s">
        <v>1604</v>
      </c>
      <c r="F813" s="13" t="s">
        <v>1603</v>
      </c>
      <c r="G813" s="14" t="str">
        <f t="shared" si="12"/>
        <v>15342</v>
      </c>
      <c r="H813" s="14" t="s">
        <v>42</v>
      </c>
      <c r="I813" s="14" t="s">
        <v>28</v>
      </c>
      <c r="J813" s="14" t="s">
        <v>4727</v>
      </c>
    </row>
    <row r="814" spans="4:10" ht="25" customHeight="1" x14ac:dyDescent="0.2">
      <c r="D814" s="13" t="s">
        <v>88</v>
      </c>
      <c r="E814" s="13" t="s">
        <v>1606</v>
      </c>
      <c r="F814" s="13" t="s">
        <v>1605</v>
      </c>
      <c r="G814" s="14" t="str">
        <f t="shared" si="12"/>
        <v>15361</v>
      </c>
      <c r="H814" s="14" t="s">
        <v>42</v>
      </c>
      <c r="I814" s="14" t="s">
        <v>28</v>
      </c>
      <c r="J814" s="14" t="s">
        <v>4728</v>
      </c>
    </row>
    <row r="815" spans="4:10" ht="25" customHeight="1" x14ac:dyDescent="0.2">
      <c r="D815" s="13" t="s">
        <v>88</v>
      </c>
      <c r="E815" s="13" t="s">
        <v>1608</v>
      </c>
      <c r="F815" s="13" t="s">
        <v>1607</v>
      </c>
      <c r="G815" s="14" t="str">
        <f t="shared" si="12"/>
        <v>15385</v>
      </c>
      <c r="H815" s="14" t="s">
        <v>42</v>
      </c>
      <c r="I815" s="14" t="s">
        <v>28</v>
      </c>
      <c r="J815" s="14" t="s">
        <v>4729</v>
      </c>
    </row>
    <row r="816" spans="4:10" ht="25" customHeight="1" x14ac:dyDescent="0.2">
      <c r="D816" s="13" t="s">
        <v>88</v>
      </c>
      <c r="E816" s="13" t="s">
        <v>1610</v>
      </c>
      <c r="F816" s="13" t="s">
        <v>1609</v>
      </c>
      <c r="G816" s="14" t="str">
        <f t="shared" si="12"/>
        <v>15405</v>
      </c>
      <c r="H816" s="14" t="s">
        <v>42</v>
      </c>
      <c r="I816" s="14" t="s">
        <v>28</v>
      </c>
      <c r="J816" s="14" t="s">
        <v>4730</v>
      </c>
    </row>
    <row r="817" spans="4:10" ht="25" customHeight="1" x14ac:dyDescent="0.2">
      <c r="D817" s="13" t="s">
        <v>88</v>
      </c>
      <c r="E817" s="13" t="s">
        <v>1612</v>
      </c>
      <c r="F817" s="13" t="s">
        <v>1611</v>
      </c>
      <c r="G817" s="14" t="str">
        <f t="shared" si="12"/>
        <v>15461</v>
      </c>
      <c r="H817" s="14" t="s">
        <v>42</v>
      </c>
      <c r="I817" s="14" t="s">
        <v>28</v>
      </c>
      <c r="J817" s="14" t="s">
        <v>4266</v>
      </c>
    </row>
    <row r="818" spans="4:10" ht="25" customHeight="1" x14ac:dyDescent="0.2">
      <c r="D818" s="13" t="s">
        <v>88</v>
      </c>
      <c r="E818" s="13" t="s">
        <v>1614</v>
      </c>
      <c r="F818" s="13" t="s">
        <v>1613</v>
      </c>
      <c r="G818" s="14" t="str">
        <f t="shared" si="12"/>
        <v>15482</v>
      </c>
      <c r="H818" s="14" t="s">
        <v>42</v>
      </c>
      <c r="I818" s="14" t="s">
        <v>28</v>
      </c>
      <c r="J818" s="14" t="s">
        <v>4731</v>
      </c>
    </row>
    <row r="819" spans="4:10" ht="25" customHeight="1" x14ac:dyDescent="0.2">
      <c r="D819" s="13" t="s">
        <v>88</v>
      </c>
      <c r="E819" s="13" t="s">
        <v>1616</v>
      </c>
      <c r="F819" s="13" t="s">
        <v>1615</v>
      </c>
      <c r="G819" s="14" t="str">
        <f t="shared" si="12"/>
        <v>15504</v>
      </c>
      <c r="H819" s="14" t="s">
        <v>42</v>
      </c>
      <c r="I819" s="14" t="s">
        <v>28</v>
      </c>
      <c r="J819" s="14" t="s">
        <v>4732</v>
      </c>
    </row>
    <row r="820" spans="4:10" ht="25" customHeight="1" x14ac:dyDescent="0.2">
      <c r="D820" s="13" t="s">
        <v>88</v>
      </c>
      <c r="E820" s="13" t="s">
        <v>1618</v>
      </c>
      <c r="F820" s="13" t="s">
        <v>1617</v>
      </c>
      <c r="G820" s="14" t="str">
        <f t="shared" si="12"/>
        <v>15581</v>
      </c>
      <c r="H820" s="14" t="s">
        <v>42</v>
      </c>
      <c r="I820" s="14" t="s">
        <v>28</v>
      </c>
      <c r="J820" s="14" t="s">
        <v>4733</v>
      </c>
    </row>
    <row r="821" spans="4:10" ht="25" customHeight="1" x14ac:dyDescent="0.2">
      <c r="D821" s="13" t="s">
        <v>88</v>
      </c>
      <c r="E821" s="13" t="s">
        <v>1620</v>
      </c>
      <c r="F821" s="13" t="s">
        <v>1619</v>
      </c>
      <c r="G821" s="14" t="str">
        <f t="shared" si="12"/>
        <v>15586</v>
      </c>
      <c r="H821" s="14" t="s">
        <v>42</v>
      </c>
      <c r="I821" s="14" t="s">
        <v>28</v>
      </c>
      <c r="J821" s="14" t="s">
        <v>4734</v>
      </c>
    </row>
    <row r="822" spans="4:10" ht="25" customHeight="1" x14ac:dyDescent="0.2">
      <c r="D822" s="13" t="s">
        <v>89</v>
      </c>
      <c r="E822" s="13" t="s">
        <v>1622</v>
      </c>
      <c r="F822" s="13" t="s">
        <v>1621</v>
      </c>
      <c r="G822" s="14" t="str">
        <f t="shared" si="12"/>
        <v>16201</v>
      </c>
      <c r="H822" s="14" t="s">
        <v>43</v>
      </c>
      <c r="I822" s="14" t="s">
        <v>43</v>
      </c>
      <c r="J822" s="14" t="s">
        <v>28</v>
      </c>
    </row>
    <row r="823" spans="4:10" ht="25" customHeight="1" x14ac:dyDescent="0.2">
      <c r="D823" s="13" t="s">
        <v>89</v>
      </c>
      <c r="E823" s="13" t="s">
        <v>1624</v>
      </c>
      <c r="F823" s="13" t="s">
        <v>1623</v>
      </c>
      <c r="G823" s="14" t="str">
        <f t="shared" si="12"/>
        <v>16202</v>
      </c>
      <c r="H823" s="14" t="s">
        <v>43</v>
      </c>
      <c r="I823" s="14" t="s">
        <v>4735</v>
      </c>
      <c r="J823" s="14" t="s">
        <v>28</v>
      </c>
    </row>
    <row r="824" spans="4:10" ht="25" customHeight="1" x14ac:dyDescent="0.2">
      <c r="D824" s="13" t="s">
        <v>89</v>
      </c>
      <c r="E824" s="13" t="s">
        <v>1626</v>
      </c>
      <c r="F824" s="13" t="s">
        <v>1625</v>
      </c>
      <c r="G824" s="14" t="str">
        <f t="shared" si="12"/>
        <v>16204</v>
      </c>
      <c r="H824" s="14" t="s">
        <v>43</v>
      </c>
      <c r="I824" s="14" t="s">
        <v>4736</v>
      </c>
      <c r="J824" s="14" t="s">
        <v>28</v>
      </c>
    </row>
    <row r="825" spans="4:10" ht="25" customHeight="1" x14ac:dyDescent="0.2">
      <c r="D825" s="13" t="s">
        <v>89</v>
      </c>
      <c r="E825" s="13" t="s">
        <v>1628</v>
      </c>
      <c r="F825" s="13" t="s">
        <v>1627</v>
      </c>
      <c r="G825" s="14" t="str">
        <f t="shared" si="12"/>
        <v>16205</v>
      </c>
      <c r="H825" s="14" t="s">
        <v>43</v>
      </c>
      <c r="I825" s="14" t="s">
        <v>4737</v>
      </c>
      <c r="J825" s="14" t="s">
        <v>28</v>
      </c>
    </row>
    <row r="826" spans="4:10" ht="25" customHeight="1" x14ac:dyDescent="0.2">
      <c r="D826" s="13" t="s">
        <v>89</v>
      </c>
      <c r="E826" s="13" t="s">
        <v>1630</v>
      </c>
      <c r="F826" s="13" t="s">
        <v>1629</v>
      </c>
      <c r="G826" s="14" t="str">
        <f t="shared" si="12"/>
        <v>16206</v>
      </c>
      <c r="H826" s="14" t="s">
        <v>43</v>
      </c>
      <c r="I826" s="14" t="s">
        <v>4527</v>
      </c>
      <c r="J826" s="14" t="s">
        <v>28</v>
      </c>
    </row>
    <row r="827" spans="4:10" ht="25" customHeight="1" x14ac:dyDescent="0.2">
      <c r="D827" s="13" t="s">
        <v>89</v>
      </c>
      <c r="E827" s="13" t="s">
        <v>1632</v>
      </c>
      <c r="F827" s="13" t="s">
        <v>1631</v>
      </c>
      <c r="G827" s="14" t="str">
        <f t="shared" si="12"/>
        <v>16207</v>
      </c>
      <c r="H827" s="14" t="s">
        <v>43</v>
      </c>
      <c r="I827" s="14" t="s">
        <v>4738</v>
      </c>
      <c r="J827" s="14" t="s">
        <v>28</v>
      </c>
    </row>
    <row r="828" spans="4:10" ht="25" customHeight="1" x14ac:dyDescent="0.2">
      <c r="D828" s="13" t="s">
        <v>89</v>
      </c>
      <c r="E828" s="13" t="s">
        <v>1634</v>
      </c>
      <c r="F828" s="13" t="s">
        <v>1633</v>
      </c>
      <c r="G828" s="14" t="str">
        <f t="shared" si="12"/>
        <v>16208</v>
      </c>
      <c r="H828" s="14" t="s">
        <v>43</v>
      </c>
      <c r="I828" s="14" t="s">
        <v>4739</v>
      </c>
      <c r="J828" s="14" t="s">
        <v>28</v>
      </c>
    </row>
    <row r="829" spans="4:10" ht="25" customHeight="1" x14ac:dyDescent="0.2">
      <c r="D829" s="13" t="s">
        <v>89</v>
      </c>
      <c r="E829" s="13" t="s">
        <v>1636</v>
      </c>
      <c r="F829" s="13" t="s">
        <v>1635</v>
      </c>
      <c r="G829" s="14" t="str">
        <f t="shared" si="12"/>
        <v>16209</v>
      </c>
      <c r="H829" s="14" t="s">
        <v>43</v>
      </c>
      <c r="I829" s="14" t="s">
        <v>4740</v>
      </c>
      <c r="J829" s="14" t="s">
        <v>28</v>
      </c>
    </row>
    <row r="830" spans="4:10" ht="25" customHeight="1" x14ac:dyDescent="0.2">
      <c r="D830" s="13" t="s">
        <v>89</v>
      </c>
      <c r="E830" s="13" t="s">
        <v>1638</v>
      </c>
      <c r="F830" s="13" t="s">
        <v>1637</v>
      </c>
      <c r="G830" s="14" t="str">
        <f t="shared" si="12"/>
        <v>16210</v>
      </c>
      <c r="H830" s="14" t="s">
        <v>43</v>
      </c>
      <c r="I830" s="14" t="s">
        <v>4741</v>
      </c>
      <c r="J830" s="14" t="s">
        <v>28</v>
      </c>
    </row>
    <row r="831" spans="4:10" ht="25" customHeight="1" x14ac:dyDescent="0.2">
      <c r="D831" s="13" t="s">
        <v>89</v>
      </c>
      <c r="E831" s="13" t="s">
        <v>1640</v>
      </c>
      <c r="F831" s="13" t="s">
        <v>1639</v>
      </c>
      <c r="G831" s="14" t="str">
        <f t="shared" si="12"/>
        <v>16211</v>
      </c>
      <c r="H831" s="14" t="s">
        <v>43</v>
      </c>
      <c r="I831" s="14" t="s">
        <v>4742</v>
      </c>
      <c r="J831" s="14" t="s">
        <v>28</v>
      </c>
    </row>
    <row r="832" spans="4:10" ht="25" customHeight="1" x14ac:dyDescent="0.2">
      <c r="D832" s="13" t="s">
        <v>89</v>
      </c>
      <c r="E832" s="13" t="s">
        <v>1642</v>
      </c>
      <c r="F832" s="13" t="s">
        <v>1641</v>
      </c>
      <c r="G832" s="14" t="str">
        <f t="shared" si="12"/>
        <v>16321</v>
      </c>
      <c r="H832" s="14" t="s">
        <v>43</v>
      </c>
      <c r="I832" s="14" t="s">
        <v>28</v>
      </c>
      <c r="J832" s="14" t="s">
        <v>4743</v>
      </c>
    </row>
    <row r="833" spans="4:10" ht="25" customHeight="1" x14ac:dyDescent="0.2">
      <c r="D833" s="13" t="s">
        <v>89</v>
      </c>
      <c r="E833" s="13" t="s">
        <v>1644</v>
      </c>
      <c r="F833" s="13" t="s">
        <v>1643</v>
      </c>
      <c r="G833" s="14" t="str">
        <f t="shared" si="12"/>
        <v>16322</v>
      </c>
      <c r="H833" s="14" t="s">
        <v>43</v>
      </c>
      <c r="I833" s="14" t="s">
        <v>28</v>
      </c>
      <c r="J833" s="14" t="s">
        <v>4744</v>
      </c>
    </row>
    <row r="834" spans="4:10" ht="25" customHeight="1" x14ac:dyDescent="0.2">
      <c r="D834" s="13" t="s">
        <v>89</v>
      </c>
      <c r="E834" s="13" t="s">
        <v>1646</v>
      </c>
      <c r="F834" s="13" t="s">
        <v>1645</v>
      </c>
      <c r="G834" s="14" t="str">
        <f t="shared" si="12"/>
        <v>16323</v>
      </c>
      <c r="H834" s="14" t="s">
        <v>43</v>
      </c>
      <c r="I834" s="14" t="s">
        <v>28</v>
      </c>
      <c r="J834" s="14" t="s">
        <v>4745</v>
      </c>
    </row>
    <row r="835" spans="4:10" ht="25" customHeight="1" x14ac:dyDescent="0.2">
      <c r="D835" s="13" t="s">
        <v>89</v>
      </c>
      <c r="E835" s="13" t="s">
        <v>1648</v>
      </c>
      <c r="F835" s="13" t="s">
        <v>1647</v>
      </c>
      <c r="G835" s="14" t="str">
        <f t="shared" si="12"/>
        <v>16342</v>
      </c>
      <c r="H835" s="14" t="s">
        <v>43</v>
      </c>
      <c r="I835" s="14" t="s">
        <v>28</v>
      </c>
      <c r="J835" s="14" t="s">
        <v>4746</v>
      </c>
    </row>
    <row r="836" spans="4:10" ht="25" customHeight="1" x14ac:dyDescent="0.2">
      <c r="D836" s="13" t="s">
        <v>89</v>
      </c>
      <c r="E836" s="13" t="s">
        <v>791</v>
      </c>
      <c r="F836" s="13" t="s">
        <v>1649</v>
      </c>
      <c r="G836" s="14" t="str">
        <f t="shared" si="12"/>
        <v>16343</v>
      </c>
      <c r="H836" s="14" t="s">
        <v>43</v>
      </c>
      <c r="I836" s="14" t="s">
        <v>28</v>
      </c>
      <c r="J836" s="14" t="s">
        <v>4302</v>
      </c>
    </row>
    <row r="837" spans="4:10" ht="25" customHeight="1" x14ac:dyDescent="0.2">
      <c r="D837" s="13" t="s">
        <v>90</v>
      </c>
      <c r="E837" s="13" t="s">
        <v>1651</v>
      </c>
      <c r="F837" s="13" t="s">
        <v>1650</v>
      </c>
      <c r="G837" s="14" t="str">
        <f t="shared" ref="G837:G900" si="13">LEFT(F837,5)</f>
        <v>17201</v>
      </c>
      <c r="H837" s="14" t="s">
        <v>44</v>
      </c>
      <c r="I837" s="14" t="s">
        <v>4662</v>
      </c>
      <c r="J837" s="14" t="s">
        <v>28</v>
      </c>
    </row>
    <row r="838" spans="4:10" ht="25" customHeight="1" x14ac:dyDescent="0.2">
      <c r="D838" s="13" t="s">
        <v>90</v>
      </c>
      <c r="E838" s="13" t="s">
        <v>1653</v>
      </c>
      <c r="F838" s="13" t="s">
        <v>1652</v>
      </c>
      <c r="G838" s="14" t="str">
        <f t="shared" si="13"/>
        <v>17202</v>
      </c>
      <c r="H838" s="14" t="s">
        <v>44</v>
      </c>
      <c r="I838" s="14" t="s">
        <v>4747</v>
      </c>
      <c r="J838" s="14" t="s">
        <v>28</v>
      </c>
    </row>
    <row r="839" spans="4:10" ht="25" customHeight="1" x14ac:dyDescent="0.2">
      <c r="D839" s="13" t="s">
        <v>90</v>
      </c>
      <c r="E839" s="13" t="s">
        <v>1655</v>
      </c>
      <c r="F839" s="13" t="s">
        <v>1654</v>
      </c>
      <c r="G839" s="14" t="str">
        <f t="shared" si="13"/>
        <v>17203</v>
      </c>
      <c r="H839" s="14" t="s">
        <v>44</v>
      </c>
      <c r="I839" s="14" t="s">
        <v>4748</v>
      </c>
      <c r="J839" s="14" t="s">
        <v>28</v>
      </c>
    </row>
    <row r="840" spans="4:10" ht="25" customHeight="1" x14ac:dyDescent="0.2">
      <c r="D840" s="13" t="s">
        <v>90</v>
      </c>
      <c r="E840" s="13" t="s">
        <v>1657</v>
      </c>
      <c r="F840" s="13" t="s">
        <v>1656</v>
      </c>
      <c r="G840" s="14" t="str">
        <f t="shared" si="13"/>
        <v>17204</v>
      </c>
      <c r="H840" s="14" t="s">
        <v>44</v>
      </c>
      <c r="I840" s="14" t="s">
        <v>4749</v>
      </c>
      <c r="J840" s="14" t="s">
        <v>28</v>
      </c>
    </row>
    <row r="841" spans="4:10" ht="25" customHeight="1" x14ac:dyDescent="0.2">
      <c r="D841" s="13" t="s">
        <v>90</v>
      </c>
      <c r="E841" s="13" t="s">
        <v>1659</v>
      </c>
      <c r="F841" s="13" t="s">
        <v>1658</v>
      </c>
      <c r="G841" s="14" t="str">
        <f t="shared" si="13"/>
        <v>17205</v>
      </c>
      <c r="H841" s="14" t="s">
        <v>44</v>
      </c>
      <c r="I841" s="14" t="s">
        <v>4750</v>
      </c>
      <c r="J841" s="14" t="s">
        <v>28</v>
      </c>
    </row>
    <row r="842" spans="4:10" ht="25" customHeight="1" x14ac:dyDescent="0.2">
      <c r="D842" s="13" t="s">
        <v>90</v>
      </c>
      <c r="E842" s="13" t="s">
        <v>1661</v>
      </c>
      <c r="F842" s="13" t="s">
        <v>1660</v>
      </c>
      <c r="G842" s="14" t="str">
        <f t="shared" si="13"/>
        <v>17206</v>
      </c>
      <c r="H842" s="14" t="s">
        <v>44</v>
      </c>
      <c r="I842" s="14" t="s">
        <v>4751</v>
      </c>
      <c r="J842" s="14" t="s">
        <v>28</v>
      </c>
    </row>
    <row r="843" spans="4:10" ht="25" customHeight="1" x14ac:dyDescent="0.2">
      <c r="D843" s="13" t="s">
        <v>90</v>
      </c>
      <c r="E843" s="13" t="s">
        <v>1663</v>
      </c>
      <c r="F843" s="13" t="s">
        <v>1662</v>
      </c>
      <c r="G843" s="14" t="str">
        <f t="shared" si="13"/>
        <v>17207</v>
      </c>
      <c r="H843" s="14" t="s">
        <v>44</v>
      </c>
      <c r="I843" s="14" t="s">
        <v>4752</v>
      </c>
      <c r="J843" s="14" t="s">
        <v>28</v>
      </c>
    </row>
    <row r="844" spans="4:10" ht="25" customHeight="1" x14ac:dyDescent="0.2">
      <c r="D844" s="13" t="s">
        <v>90</v>
      </c>
      <c r="E844" s="13" t="s">
        <v>1665</v>
      </c>
      <c r="F844" s="13" t="s">
        <v>1664</v>
      </c>
      <c r="G844" s="14" t="str">
        <f t="shared" si="13"/>
        <v>17209</v>
      </c>
      <c r="H844" s="14" t="s">
        <v>44</v>
      </c>
      <c r="I844" s="14" t="s">
        <v>4753</v>
      </c>
      <c r="J844" s="14" t="s">
        <v>28</v>
      </c>
    </row>
    <row r="845" spans="4:10" ht="25" customHeight="1" x14ac:dyDescent="0.2">
      <c r="D845" s="13" t="s">
        <v>90</v>
      </c>
      <c r="E845" s="13" t="s">
        <v>1667</v>
      </c>
      <c r="F845" s="13" t="s">
        <v>1666</v>
      </c>
      <c r="G845" s="14" t="str">
        <f t="shared" si="13"/>
        <v>17210</v>
      </c>
      <c r="H845" s="14" t="s">
        <v>44</v>
      </c>
      <c r="I845" s="14" t="s">
        <v>4754</v>
      </c>
      <c r="J845" s="14" t="s">
        <v>28</v>
      </c>
    </row>
    <row r="846" spans="4:10" ht="25" customHeight="1" x14ac:dyDescent="0.2">
      <c r="D846" s="13" t="s">
        <v>90</v>
      </c>
      <c r="E846" s="13" t="s">
        <v>1669</v>
      </c>
      <c r="F846" s="13" t="s">
        <v>1668</v>
      </c>
      <c r="G846" s="14" t="str">
        <f t="shared" si="13"/>
        <v>17211</v>
      </c>
      <c r="H846" s="14" t="s">
        <v>44</v>
      </c>
      <c r="I846" s="14" t="s">
        <v>4755</v>
      </c>
      <c r="J846" s="14" t="s">
        <v>28</v>
      </c>
    </row>
    <row r="847" spans="4:10" ht="25" customHeight="1" x14ac:dyDescent="0.2">
      <c r="D847" s="13" t="s">
        <v>90</v>
      </c>
      <c r="E847" s="13" t="s">
        <v>1671</v>
      </c>
      <c r="F847" s="13" t="s">
        <v>1670</v>
      </c>
      <c r="G847" s="14" t="str">
        <f t="shared" si="13"/>
        <v>17212</v>
      </c>
      <c r="H847" s="14" t="s">
        <v>44</v>
      </c>
      <c r="I847" s="14" t="s">
        <v>4756</v>
      </c>
      <c r="J847" s="14" t="s">
        <v>28</v>
      </c>
    </row>
    <row r="848" spans="4:10" ht="25" customHeight="1" x14ac:dyDescent="0.2">
      <c r="D848" s="13" t="s">
        <v>90</v>
      </c>
      <c r="E848" s="13" t="s">
        <v>1673</v>
      </c>
      <c r="F848" s="13" t="s">
        <v>1672</v>
      </c>
      <c r="G848" s="14" t="str">
        <f t="shared" si="13"/>
        <v>17324</v>
      </c>
      <c r="H848" s="14" t="s">
        <v>44</v>
      </c>
      <c r="I848" s="14" t="s">
        <v>28</v>
      </c>
      <c r="J848" s="14" t="s">
        <v>4757</v>
      </c>
    </row>
    <row r="849" spans="4:10" ht="25" customHeight="1" x14ac:dyDescent="0.2">
      <c r="D849" s="13" t="s">
        <v>90</v>
      </c>
      <c r="E849" s="13" t="s">
        <v>1675</v>
      </c>
      <c r="F849" s="13" t="s">
        <v>1674</v>
      </c>
      <c r="G849" s="14" t="str">
        <f t="shared" si="13"/>
        <v>17361</v>
      </c>
      <c r="H849" s="14" t="s">
        <v>44</v>
      </c>
      <c r="I849" s="14" t="s">
        <v>28</v>
      </c>
      <c r="J849" s="14" t="s">
        <v>4758</v>
      </c>
    </row>
    <row r="850" spans="4:10" ht="25" customHeight="1" x14ac:dyDescent="0.2">
      <c r="D850" s="13" t="s">
        <v>90</v>
      </c>
      <c r="E850" s="13" t="s">
        <v>1677</v>
      </c>
      <c r="F850" s="13" t="s">
        <v>1676</v>
      </c>
      <c r="G850" s="14" t="str">
        <f t="shared" si="13"/>
        <v>17365</v>
      </c>
      <c r="H850" s="14" t="s">
        <v>44</v>
      </c>
      <c r="I850" s="14" t="s">
        <v>28</v>
      </c>
      <c r="J850" s="14" t="s">
        <v>4759</v>
      </c>
    </row>
    <row r="851" spans="4:10" ht="25" customHeight="1" x14ac:dyDescent="0.2">
      <c r="D851" s="13" t="s">
        <v>90</v>
      </c>
      <c r="E851" s="13" t="s">
        <v>1679</v>
      </c>
      <c r="F851" s="13" t="s">
        <v>1678</v>
      </c>
      <c r="G851" s="14" t="str">
        <f t="shared" si="13"/>
        <v>17384</v>
      </c>
      <c r="H851" s="14" t="s">
        <v>44</v>
      </c>
      <c r="I851" s="14" t="s">
        <v>28</v>
      </c>
      <c r="J851" s="14" t="s">
        <v>4760</v>
      </c>
    </row>
    <row r="852" spans="4:10" ht="25" customHeight="1" x14ac:dyDescent="0.2">
      <c r="D852" s="13" t="s">
        <v>90</v>
      </c>
      <c r="E852" s="13" t="s">
        <v>1681</v>
      </c>
      <c r="F852" s="13" t="s">
        <v>1680</v>
      </c>
      <c r="G852" s="14" t="str">
        <f t="shared" si="13"/>
        <v>17386</v>
      </c>
      <c r="H852" s="14" t="s">
        <v>44</v>
      </c>
      <c r="I852" s="14" t="s">
        <v>28</v>
      </c>
      <c r="J852" s="14" t="s">
        <v>4761</v>
      </c>
    </row>
    <row r="853" spans="4:10" ht="25" customHeight="1" x14ac:dyDescent="0.2">
      <c r="D853" s="13" t="s">
        <v>90</v>
      </c>
      <c r="E853" s="13" t="s">
        <v>1683</v>
      </c>
      <c r="F853" s="13" t="s">
        <v>1682</v>
      </c>
      <c r="G853" s="14" t="str">
        <f t="shared" si="13"/>
        <v>17407</v>
      </c>
      <c r="H853" s="14" t="s">
        <v>44</v>
      </c>
      <c r="I853" s="14" t="s">
        <v>28</v>
      </c>
      <c r="J853" s="14" t="s">
        <v>4762</v>
      </c>
    </row>
    <row r="854" spans="4:10" ht="25" customHeight="1" x14ac:dyDescent="0.2">
      <c r="D854" s="13" t="s">
        <v>90</v>
      </c>
      <c r="E854" s="13" t="s">
        <v>1685</v>
      </c>
      <c r="F854" s="13" t="s">
        <v>1684</v>
      </c>
      <c r="G854" s="14" t="str">
        <f t="shared" si="13"/>
        <v>17461</v>
      </c>
      <c r="H854" s="14" t="s">
        <v>44</v>
      </c>
      <c r="I854" s="14" t="s">
        <v>28</v>
      </c>
      <c r="J854" s="14" t="s">
        <v>4763</v>
      </c>
    </row>
    <row r="855" spans="4:10" ht="25" customHeight="1" x14ac:dyDescent="0.2">
      <c r="D855" s="13" t="s">
        <v>90</v>
      </c>
      <c r="E855" s="13" t="s">
        <v>1687</v>
      </c>
      <c r="F855" s="13" t="s">
        <v>1686</v>
      </c>
      <c r="G855" s="14" t="str">
        <f t="shared" si="13"/>
        <v>17463</v>
      </c>
      <c r="H855" s="14" t="s">
        <v>44</v>
      </c>
      <c r="I855" s="14" t="s">
        <v>28</v>
      </c>
      <c r="J855" s="14" t="s">
        <v>4764</v>
      </c>
    </row>
    <row r="856" spans="4:10" ht="25" customHeight="1" x14ac:dyDescent="0.2">
      <c r="D856" s="13" t="s">
        <v>91</v>
      </c>
      <c r="E856" s="13" t="s">
        <v>1689</v>
      </c>
      <c r="F856" s="13" t="s">
        <v>1688</v>
      </c>
      <c r="G856" s="14" t="str">
        <f t="shared" si="13"/>
        <v>18201</v>
      </c>
      <c r="H856" s="14" t="s">
        <v>45</v>
      </c>
      <c r="I856" s="14" t="s">
        <v>45</v>
      </c>
      <c r="J856" s="14" t="s">
        <v>28</v>
      </c>
    </row>
    <row r="857" spans="4:10" ht="25" customHeight="1" x14ac:dyDescent="0.2">
      <c r="D857" s="13" t="s">
        <v>91</v>
      </c>
      <c r="E857" s="13" t="s">
        <v>1691</v>
      </c>
      <c r="F857" s="13" t="s">
        <v>1690</v>
      </c>
      <c r="G857" s="14" t="str">
        <f t="shared" si="13"/>
        <v>18202</v>
      </c>
      <c r="H857" s="14" t="s">
        <v>45</v>
      </c>
      <c r="I857" s="14" t="s">
        <v>4765</v>
      </c>
      <c r="J857" s="14" t="s">
        <v>28</v>
      </c>
    </row>
    <row r="858" spans="4:10" ht="25" customHeight="1" x14ac:dyDescent="0.2">
      <c r="D858" s="13" t="s">
        <v>91</v>
      </c>
      <c r="E858" s="13" t="s">
        <v>1693</v>
      </c>
      <c r="F858" s="13" t="s">
        <v>1692</v>
      </c>
      <c r="G858" s="14" t="str">
        <f t="shared" si="13"/>
        <v>18204</v>
      </c>
      <c r="H858" s="14" t="s">
        <v>45</v>
      </c>
      <c r="I858" s="14" t="s">
        <v>4766</v>
      </c>
      <c r="J858" s="14" t="s">
        <v>28</v>
      </c>
    </row>
    <row r="859" spans="4:10" ht="25" customHeight="1" x14ac:dyDescent="0.2">
      <c r="D859" s="13" t="s">
        <v>91</v>
      </c>
      <c r="E859" s="13" t="s">
        <v>1695</v>
      </c>
      <c r="F859" s="13" t="s">
        <v>1694</v>
      </c>
      <c r="G859" s="14" t="str">
        <f t="shared" si="13"/>
        <v>18205</v>
      </c>
      <c r="H859" s="14" t="s">
        <v>45</v>
      </c>
      <c r="I859" s="14" t="s">
        <v>4767</v>
      </c>
      <c r="J859" s="14" t="s">
        <v>28</v>
      </c>
    </row>
    <row r="860" spans="4:10" ht="25" customHeight="1" x14ac:dyDescent="0.2">
      <c r="D860" s="13" t="s">
        <v>91</v>
      </c>
      <c r="E860" s="13" t="s">
        <v>1697</v>
      </c>
      <c r="F860" s="13" t="s">
        <v>1696</v>
      </c>
      <c r="G860" s="14" t="str">
        <f t="shared" si="13"/>
        <v>18206</v>
      </c>
      <c r="H860" s="14" t="s">
        <v>45</v>
      </c>
      <c r="I860" s="14" t="s">
        <v>4768</v>
      </c>
      <c r="J860" s="14" t="s">
        <v>28</v>
      </c>
    </row>
    <row r="861" spans="4:10" ht="25" customHeight="1" x14ac:dyDescent="0.2">
      <c r="D861" s="13" t="s">
        <v>91</v>
      </c>
      <c r="E861" s="13" t="s">
        <v>1699</v>
      </c>
      <c r="F861" s="13" t="s">
        <v>1698</v>
      </c>
      <c r="G861" s="14" t="str">
        <f t="shared" si="13"/>
        <v>18207</v>
      </c>
      <c r="H861" s="14" t="s">
        <v>45</v>
      </c>
      <c r="I861" s="14" t="s">
        <v>4769</v>
      </c>
      <c r="J861" s="14" t="s">
        <v>28</v>
      </c>
    </row>
    <row r="862" spans="4:10" ht="25" customHeight="1" x14ac:dyDescent="0.2">
      <c r="D862" s="13" t="s">
        <v>91</v>
      </c>
      <c r="E862" s="13" t="s">
        <v>1701</v>
      </c>
      <c r="F862" s="13" t="s">
        <v>1700</v>
      </c>
      <c r="G862" s="14" t="str">
        <f t="shared" si="13"/>
        <v>18208</v>
      </c>
      <c r="H862" s="14" t="s">
        <v>45</v>
      </c>
      <c r="I862" s="14" t="s">
        <v>4770</v>
      </c>
      <c r="J862" s="14" t="s">
        <v>28</v>
      </c>
    </row>
    <row r="863" spans="4:10" ht="25" customHeight="1" x14ac:dyDescent="0.2">
      <c r="D863" s="13" t="s">
        <v>91</v>
      </c>
      <c r="E863" s="13" t="s">
        <v>1703</v>
      </c>
      <c r="F863" s="13" t="s">
        <v>1702</v>
      </c>
      <c r="G863" s="14" t="str">
        <f t="shared" si="13"/>
        <v>18209</v>
      </c>
      <c r="H863" s="14" t="s">
        <v>45</v>
      </c>
      <c r="I863" s="14" t="s">
        <v>4771</v>
      </c>
      <c r="J863" s="14" t="s">
        <v>28</v>
      </c>
    </row>
    <row r="864" spans="4:10" ht="25" customHeight="1" x14ac:dyDescent="0.2">
      <c r="D864" s="13" t="s">
        <v>91</v>
      </c>
      <c r="E864" s="13" t="s">
        <v>1705</v>
      </c>
      <c r="F864" s="13" t="s">
        <v>1704</v>
      </c>
      <c r="G864" s="14" t="str">
        <f t="shared" si="13"/>
        <v>18210</v>
      </c>
      <c r="H864" s="14" t="s">
        <v>45</v>
      </c>
      <c r="I864" s="14" t="s">
        <v>4772</v>
      </c>
      <c r="J864" s="14" t="s">
        <v>28</v>
      </c>
    </row>
    <row r="865" spans="4:10" ht="25" customHeight="1" x14ac:dyDescent="0.2">
      <c r="D865" s="13" t="s">
        <v>91</v>
      </c>
      <c r="E865" s="13" t="s">
        <v>1707</v>
      </c>
      <c r="F865" s="13" t="s">
        <v>1706</v>
      </c>
      <c r="G865" s="14" t="str">
        <f t="shared" si="13"/>
        <v>18322</v>
      </c>
      <c r="H865" s="14" t="s">
        <v>45</v>
      </c>
      <c r="I865" s="14" t="s">
        <v>28</v>
      </c>
      <c r="J865" s="14" t="s">
        <v>4773</v>
      </c>
    </row>
    <row r="866" spans="4:10" ht="25" customHeight="1" x14ac:dyDescent="0.2">
      <c r="D866" s="13" t="s">
        <v>91</v>
      </c>
      <c r="E866" s="13" t="s">
        <v>447</v>
      </c>
      <c r="F866" s="13" t="s">
        <v>1708</v>
      </c>
      <c r="G866" s="14" t="str">
        <f t="shared" si="13"/>
        <v>18382</v>
      </c>
      <c r="H866" s="14" t="s">
        <v>45</v>
      </c>
      <c r="I866" s="14" t="s">
        <v>28</v>
      </c>
      <c r="J866" s="14" t="s">
        <v>4130</v>
      </c>
    </row>
    <row r="867" spans="4:10" ht="25" customHeight="1" x14ac:dyDescent="0.2">
      <c r="D867" s="13" t="s">
        <v>91</v>
      </c>
      <c r="E867" s="13" t="s">
        <v>1710</v>
      </c>
      <c r="F867" s="13" t="s">
        <v>1709</v>
      </c>
      <c r="G867" s="14" t="str">
        <f t="shared" si="13"/>
        <v>18404</v>
      </c>
      <c r="H867" s="14" t="s">
        <v>45</v>
      </c>
      <c r="I867" s="14" t="s">
        <v>28</v>
      </c>
      <c r="J867" s="14" t="s">
        <v>4774</v>
      </c>
    </row>
    <row r="868" spans="4:10" ht="25" customHeight="1" x14ac:dyDescent="0.2">
      <c r="D868" s="13" t="s">
        <v>91</v>
      </c>
      <c r="E868" s="13" t="s">
        <v>1712</v>
      </c>
      <c r="F868" s="13" t="s">
        <v>1711</v>
      </c>
      <c r="G868" s="14" t="str">
        <f t="shared" si="13"/>
        <v>18423</v>
      </c>
      <c r="H868" s="14" t="s">
        <v>45</v>
      </c>
      <c r="I868" s="14" t="s">
        <v>28</v>
      </c>
      <c r="J868" s="14" t="s">
        <v>4771</v>
      </c>
    </row>
    <row r="869" spans="4:10" ht="25" customHeight="1" x14ac:dyDescent="0.2">
      <c r="D869" s="13" t="s">
        <v>91</v>
      </c>
      <c r="E869" s="13" t="s">
        <v>1714</v>
      </c>
      <c r="F869" s="13" t="s">
        <v>1713</v>
      </c>
      <c r="G869" s="14" t="str">
        <f t="shared" si="13"/>
        <v>18442</v>
      </c>
      <c r="H869" s="14" t="s">
        <v>45</v>
      </c>
      <c r="I869" s="14" t="s">
        <v>28</v>
      </c>
      <c r="J869" s="14" t="s">
        <v>4548</v>
      </c>
    </row>
    <row r="870" spans="4:10" ht="25" customHeight="1" x14ac:dyDescent="0.2">
      <c r="D870" s="13" t="s">
        <v>91</v>
      </c>
      <c r="E870" s="13" t="s">
        <v>1716</v>
      </c>
      <c r="F870" s="13" t="s">
        <v>1715</v>
      </c>
      <c r="G870" s="14" t="str">
        <f t="shared" si="13"/>
        <v>18481</v>
      </c>
      <c r="H870" s="14" t="s">
        <v>45</v>
      </c>
      <c r="I870" s="14" t="s">
        <v>28</v>
      </c>
      <c r="J870" s="14" t="s">
        <v>4775</v>
      </c>
    </row>
    <row r="871" spans="4:10" ht="25" customHeight="1" x14ac:dyDescent="0.2">
      <c r="D871" s="13" t="s">
        <v>91</v>
      </c>
      <c r="E871" s="13" t="s">
        <v>1718</v>
      </c>
      <c r="F871" s="13" t="s">
        <v>1717</v>
      </c>
      <c r="G871" s="14" t="str">
        <f t="shared" si="13"/>
        <v>18483</v>
      </c>
      <c r="H871" s="14" t="s">
        <v>45</v>
      </c>
      <c r="I871" s="14" t="s">
        <v>28</v>
      </c>
      <c r="J871" s="14" t="s">
        <v>4776</v>
      </c>
    </row>
    <row r="872" spans="4:10" ht="25" customHeight="1" x14ac:dyDescent="0.2">
      <c r="D872" s="13" t="s">
        <v>91</v>
      </c>
      <c r="E872" s="13" t="s">
        <v>1720</v>
      </c>
      <c r="F872" s="13" t="s">
        <v>1719</v>
      </c>
      <c r="G872" s="14" t="str">
        <f t="shared" si="13"/>
        <v>18501</v>
      </c>
      <c r="H872" s="14" t="s">
        <v>45</v>
      </c>
      <c r="I872" s="14" t="s">
        <v>28</v>
      </c>
      <c r="J872" s="14" t="s">
        <v>4777</v>
      </c>
    </row>
    <row r="873" spans="4:10" ht="25" customHeight="1" x14ac:dyDescent="0.2">
      <c r="D873" s="13" t="s">
        <v>92</v>
      </c>
      <c r="E873" s="13" t="s">
        <v>1722</v>
      </c>
      <c r="F873" s="13" t="s">
        <v>1721</v>
      </c>
      <c r="G873" s="14" t="str">
        <f t="shared" si="13"/>
        <v>19201</v>
      </c>
      <c r="H873" s="14" t="s">
        <v>46</v>
      </c>
      <c r="I873" s="14" t="s">
        <v>4778</v>
      </c>
      <c r="J873" s="14" t="s">
        <v>28</v>
      </c>
    </row>
    <row r="874" spans="4:10" ht="25" customHeight="1" x14ac:dyDescent="0.2">
      <c r="D874" s="13" t="s">
        <v>92</v>
      </c>
      <c r="E874" s="13" t="s">
        <v>1724</v>
      </c>
      <c r="F874" s="13" t="s">
        <v>1723</v>
      </c>
      <c r="G874" s="14" t="str">
        <f t="shared" si="13"/>
        <v>19202</v>
      </c>
      <c r="H874" s="14" t="s">
        <v>46</v>
      </c>
      <c r="I874" s="14" t="s">
        <v>4779</v>
      </c>
      <c r="J874" s="14" t="s">
        <v>28</v>
      </c>
    </row>
    <row r="875" spans="4:10" ht="25" customHeight="1" x14ac:dyDescent="0.2">
      <c r="D875" s="13" t="s">
        <v>92</v>
      </c>
      <c r="E875" s="13" t="s">
        <v>1726</v>
      </c>
      <c r="F875" s="13" t="s">
        <v>1725</v>
      </c>
      <c r="G875" s="14" t="str">
        <f t="shared" si="13"/>
        <v>19204</v>
      </c>
      <c r="H875" s="14" t="s">
        <v>46</v>
      </c>
      <c r="I875" s="14" t="s">
        <v>4780</v>
      </c>
      <c r="J875" s="14" t="s">
        <v>28</v>
      </c>
    </row>
    <row r="876" spans="4:10" ht="25" customHeight="1" x14ac:dyDescent="0.2">
      <c r="D876" s="13" t="s">
        <v>92</v>
      </c>
      <c r="E876" s="13" t="s">
        <v>1728</v>
      </c>
      <c r="F876" s="13" t="s">
        <v>1727</v>
      </c>
      <c r="G876" s="14" t="str">
        <f t="shared" si="13"/>
        <v>19205</v>
      </c>
      <c r="H876" s="14" t="s">
        <v>46</v>
      </c>
      <c r="I876" s="14" t="s">
        <v>46</v>
      </c>
      <c r="J876" s="14" t="s">
        <v>28</v>
      </c>
    </row>
    <row r="877" spans="4:10" ht="25" customHeight="1" x14ac:dyDescent="0.2">
      <c r="D877" s="13" t="s">
        <v>92</v>
      </c>
      <c r="E877" s="13" t="s">
        <v>1730</v>
      </c>
      <c r="F877" s="13" t="s">
        <v>1729</v>
      </c>
      <c r="G877" s="14" t="str">
        <f t="shared" si="13"/>
        <v>19206</v>
      </c>
      <c r="H877" s="14" t="s">
        <v>46</v>
      </c>
      <c r="I877" s="14" t="s">
        <v>4781</v>
      </c>
      <c r="J877" s="14" t="s">
        <v>28</v>
      </c>
    </row>
    <row r="878" spans="4:10" ht="25" customHeight="1" x14ac:dyDescent="0.2">
      <c r="D878" s="13" t="s">
        <v>92</v>
      </c>
      <c r="E878" s="13" t="s">
        <v>1732</v>
      </c>
      <c r="F878" s="13" t="s">
        <v>1731</v>
      </c>
      <c r="G878" s="14" t="str">
        <f t="shared" si="13"/>
        <v>19207</v>
      </c>
      <c r="H878" s="14" t="s">
        <v>46</v>
      </c>
      <c r="I878" s="14" t="s">
        <v>4782</v>
      </c>
      <c r="J878" s="14" t="s">
        <v>28</v>
      </c>
    </row>
    <row r="879" spans="4:10" ht="25" customHeight="1" x14ac:dyDescent="0.2">
      <c r="D879" s="13" t="s">
        <v>92</v>
      </c>
      <c r="E879" s="13" t="s">
        <v>1734</v>
      </c>
      <c r="F879" s="13" t="s">
        <v>1733</v>
      </c>
      <c r="G879" s="14" t="str">
        <f t="shared" si="13"/>
        <v>19208</v>
      </c>
      <c r="H879" s="14" t="s">
        <v>46</v>
      </c>
      <c r="I879" s="14" t="s">
        <v>4783</v>
      </c>
      <c r="J879" s="14" t="s">
        <v>28</v>
      </c>
    </row>
    <row r="880" spans="4:10" ht="25" customHeight="1" x14ac:dyDescent="0.2">
      <c r="D880" s="13" t="s">
        <v>92</v>
      </c>
      <c r="E880" s="13" t="s">
        <v>1736</v>
      </c>
      <c r="F880" s="13" t="s">
        <v>1735</v>
      </c>
      <c r="G880" s="14" t="str">
        <f t="shared" si="13"/>
        <v>19209</v>
      </c>
      <c r="H880" s="14" t="s">
        <v>46</v>
      </c>
      <c r="I880" s="14" t="s">
        <v>4784</v>
      </c>
      <c r="J880" s="14" t="s">
        <v>28</v>
      </c>
    </row>
    <row r="881" spans="4:10" ht="25" customHeight="1" x14ac:dyDescent="0.2">
      <c r="D881" s="13" t="s">
        <v>92</v>
      </c>
      <c r="E881" s="13" t="s">
        <v>1738</v>
      </c>
      <c r="F881" s="13" t="s">
        <v>1737</v>
      </c>
      <c r="G881" s="14" t="str">
        <f t="shared" si="13"/>
        <v>19210</v>
      </c>
      <c r="H881" s="14" t="s">
        <v>46</v>
      </c>
      <c r="I881" s="14" t="s">
        <v>4785</v>
      </c>
      <c r="J881" s="14" t="s">
        <v>28</v>
      </c>
    </row>
    <row r="882" spans="4:10" ht="25" customHeight="1" x14ac:dyDescent="0.2">
      <c r="D882" s="13" t="s">
        <v>92</v>
      </c>
      <c r="E882" s="13" t="s">
        <v>1740</v>
      </c>
      <c r="F882" s="13" t="s">
        <v>1739</v>
      </c>
      <c r="G882" s="14" t="str">
        <f t="shared" si="13"/>
        <v>19211</v>
      </c>
      <c r="H882" s="14" t="s">
        <v>46</v>
      </c>
      <c r="I882" s="14" t="s">
        <v>4786</v>
      </c>
      <c r="J882" s="14" t="s">
        <v>28</v>
      </c>
    </row>
    <row r="883" spans="4:10" ht="25" customHeight="1" x14ac:dyDescent="0.2">
      <c r="D883" s="13" t="s">
        <v>92</v>
      </c>
      <c r="E883" s="13" t="s">
        <v>1742</v>
      </c>
      <c r="F883" s="13" t="s">
        <v>1741</v>
      </c>
      <c r="G883" s="14" t="str">
        <f t="shared" si="13"/>
        <v>19212</v>
      </c>
      <c r="H883" s="14" t="s">
        <v>46</v>
      </c>
      <c r="I883" s="14" t="s">
        <v>4787</v>
      </c>
      <c r="J883" s="14" t="s">
        <v>28</v>
      </c>
    </row>
    <row r="884" spans="4:10" ht="25" customHeight="1" x14ac:dyDescent="0.2">
      <c r="D884" s="13" t="s">
        <v>92</v>
      </c>
      <c r="E884" s="13" t="s">
        <v>1744</v>
      </c>
      <c r="F884" s="13" t="s">
        <v>1743</v>
      </c>
      <c r="G884" s="14" t="str">
        <f t="shared" si="13"/>
        <v>19213</v>
      </c>
      <c r="H884" s="14" t="s">
        <v>46</v>
      </c>
      <c r="I884" s="14" t="s">
        <v>4788</v>
      </c>
      <c r="J884" s="14" t="s">
        <v>28</v>
      </c>
    </row>
    <row r="885" spans="4:10" ht="25" customHeight="1" x14ac:dyDescent="0.2">
      <c r="D885" s="13" t="s">
        <v>92</v>
      </c>
      <c r="E885" s="13" t="s">
        <v>1746</v>
      </c>
      <c r="F885" s="13" t="s">
        <v>1745</v>
      </c>
      <c r="G885" s="14" t="str">
        <f t="shared" si="13"/>
        <v>19214</v>
      </c>
      <c r="H885" s="14" t="s">
        <v>46</v>
      </c>
      <c r="I885" s="14" t="s">
        <v>4479</v>
      </c>
      <c r="J885" s="14" t="s">
        <v>28</v>
      </c>
    </row>
    <row r="886" spans="4:10" ht="25" customHeight="1" x14ac:dyDescent="0.2">
      <c r="D886" s="13" t="s">
        <v>92</v>
      </c>
      <c r="E886" s="13" t="s">
        <v>1748</v>
      </c>
      <c r="F886" s="13" t="s">
        <v>1747</v>
      </c>
      <c r="G886" s="14" t="str">
        <f t="shared" si="13"/>
        <v>19346</v>
      </c>
      <c r="H886" s="14" t="s">
        <v>46</v>
      </c>
      <c r="I886" s="14" t="s">
        <v>28</v>
      </c>
      <c r="J886" s="14" t="s">
        <v>4789</v>
      </c>
    </row>
    <row r="887" spans="4:10" ht="25" customHeight="1" x14ac:dyDescent="0.2">
      <c r="D887" s="13" t="s">
        <v>92</v>
      </c>
      <c r="E887" s="13" t="s">
        <v>1750</v>
      </c>
      <c r="F887" s="13" t="s">
        <v>1749</v>
      </c>
      <c r="G887" s="14" t="str">
        <f t="shared" si="13"/>
        <v>19364</v>
      </c>
      <c r="H887" s="14" t="s">
        <v>46</v>
      </c>
      <c r="I887" s="14" t="s">
        <v>28</v>
      </c>
      <c r="J887" s="14" t="s">
        <v>4790</v>
      </c>
    </row>
    <row r="888" spans="4:10" ht="25" customHeight="1" x14ac:dyDescent="0.2">
      <c r="D888" s="13" t="s">
        <v>92</v>
      </c>
      <c r="E888" s="13" t="s">
        <v>1752</v>
      </c>
      <c r="F888" s="13" t="s">
        <v>1751</v>
      </c>
      <c r="G888" s="14" t="str">
        <f t="shared" si="13"/>
        <v>19365</v>
      </c>
      <c r="H888" s="14" t="s">
        <v>46</v>
      </c>
      <c r="I888" s="14" t="s">
        <v>28</v>
      </c>
      <c r="J888" s="14" t="s">
        <v>4791</v>
      </c>
    </row>
    <row r="889" spans="4:10" ht="25" customHeight="1" x14ac:dyDescent="0.2">
      <c r="D889" s="13" t="s">
        <v>92</v>
      </c>
      <c r="E889" s="13" t="s">
        <v>567</v>
      </c>
      <c r="F889" s="13" t="s">
        <v>1753</v>
      </c>
      <c r="G889" s="14" t="str">
        <f t="shared" si="13"/>
        <v>19366</v>
      </c>
      <c r="H889" s="14" t="s">
        <v>46</v>
      </c>
      <c r="I889" s="14" t="s">
        <v>28</v>
      </c>
      <c r="J889" s="14" t="s">
        <v>4187</v>
      </c>
    </row>
    <row r="890" spans="4:10" ht="25" customHeight="1" x14ac:dyDescent="0.2">
      <c r="D890" s="13" t="s">
        <v>92</v>
      </c>
      <c r="E890" s="13" t="s">
        <v>1755</v>
      </c>
      <c r="F890" s="13" t="s">
        <v>1754</v>
      </c>
      <c r="G890" s="14" t="str">
        <f t="shared" si="13"/>
        <v>19368</v>
      </c>
      <c r="H890" s="14" t="s">
        <v>46</v>
      </c>
      <c r="I890" s="14" t="s">
        <v>28</v>
      </c>
      <c r="J890" s="14" t="s">
        <v>4792</v>
      </c>
    </row>
    <row r="891" spans="4:10" ht="25" customHeight="1" x14ac:dyDescent="0.2">
      <c r="D891" s="13" t="s">
        <v>92</v>
      </c>
      <c r="E891" s="13" t="s">
        <v>1757</v>
      </c>
      <c r="F891" s="13" t="s">
        <v>1756</v>
      </c>
      <c r="G891" s="14" t="str">
        <f t="shared" si="13"/>
        <v>19384</v>
      </c>
      <c r="H891" s="14" t="s">
        <v>46</v>
      </c>
      <c r="I891" s="14" t="s">
        <v>28</v>
      </c>
      <c r="J891" s="14" t="s">
        <v>4349</v>
      </c>
    </row>
    <row r="892" spans="4:10" ht="25" customHeight="1" x14ac:dyDescent="0.2">
      <c r="D892" s="13" t="s">
        <v>92</v>
      </c>
      <c r="E892" s="13" t="s">
        <v>1759</v>
      </c>
      <c r="F892" s="13" t="s">
        <v>1758</v>
      </c>
      <c r="G892" s="14" t="str">
        <f t="shared" si="13"/>
        <v>19422</v>
      </c>
      <c r="H892" s="14" t="s">
        <v>46</v>
      </c>
      <c r="I892" s="14" t="s">
        <v>28</v>
      </c>
      <c r="J892" s="14" t="s">
        <v>4793</v>
      </c>
    </row>
    <row r="893" spans="4:10" ht="25" customHeight="1" x14ac:dyDescent="0.2">
      <c r="D893" s="13" t="s">
        <v>92</v>
      </c>
      <c r="E893" s="13" t="s">
        <v>1761</v>
      </c>
      <c r="F893" s="13" t="s">
        <v>1760</v>
      </c>
      <c r="G893" s="14" t="str">
        <f t="shared" si="13"/>
        <v>19423</v>
      </c>
      <c r="H893" s="14" t="s">
        <v>46</v>
      </c>
      <c r="I893" s="14" t="s">
        <v>28</v>
      </c>
      <c r="J893" s="14" t="s">
        <v>4794</v>
      </c>
    </row>
    <row r="894" spans="4:10" ht="25" customHeight="1" x14ac:dyDescent="0.2">
      <c r="D894" s="13" t="s">
        <v>92</v>
      </c>
      <c r="E894" s="13" t="s">
        <v>1763</v>
      </c>
      <c r="F894" s="13" t="s">
        <v>1762</v>
      </c>
      <c r="G894" s="14" t="str">
        <f t="shared" si="13"/>
        <v>19424</v>
      </c>
      <c r="H894" s="14" t="s">
        <v>46</v>
      </c>
      <c r="I894" s="14" t="s">
        <v>28</v>
      </c>
      <c r="J894" s="14" t="s">
        <v>4795</v>
      </c>
    </row>
    <row r="895" spans="4:10" ht="25" customHeight="1" x14ac:dyDescent="0.2">
      <c r="D895" s="13" t="s">
        <v>92</v>
      </c>
      <c r="E895" s="13" t="s">
        <v>1765</v>
      </c>
      <c r="F895" s="13" t="s">
        <v>1764</v>
      </c>
      <c r="G895" s="14" t="str">
        <f t="shared" si="13"/>
        <v>19425</v>
      </c>
      <c r="H895" s="14" t="s">
        <v>46</v>
      </c>
      <c r="I895" s="14" t="s">
        <v>28</v>
      </c>
      <c r="J895" s="14" t="s">
        <v>4796</v>
      </c>
    </row>
    <row r="896" spans="4:10" ht="25" customHeight="1" x14ac:dyDescent="0.2">
      <c r="D896" s="13" t="s">
        <v>92</v>
      </c>
      <c r="E896" s="13" t="s">
        <v>1767</v>
      </c>
      <c r="F896" s="13" t="s">
        <v>1766</v>
      </c>
      <c r="G896" s="14" t="str">
        <f t="shared" si="13"/>
        <v>19429</v>
      </c>
      <c r="H896" s="14" t="s">
        <v>46</v>
      </c>
      <c r="I896" s="14" t="s">
        <v>28</v>
      </c>
      <c r="J896" s="14" t="s">
        <v>4797</v>
      </c>
    </row>
    <row r="897" spans="4:10" ht="25" customHeight="1" x14ac:dyDescent="0.2">
      <c r="D897" s="13" t="s">
        <v>92</v>
      </c>
      <c r="E897" s="13" t="s">
        <v>1769</v>
      </c>
      <c r="F897" s="13" t="s">
        <v>1768</v>
      </c>
      <c r="G897" s="14" t="str">
        <f t="shared" si="13"/>
        <v>19430</v>
      </c>
      <c r="H897" s="14" t="s">
        <v>46</v>
      </c>
      <c r="I897" s="14" t="s">
        <v>28</v>
      </c>
      <c r="J897" s="14" t="s">
        <v>4798</v>
      </c>
    </row>
    <row r="898" spans="4:10" ht="25" customHeight="1" x14ac:dyDescent="0.2">
      <c r="D898" s="13" t="s">
        <v>92</v>
      </c>
      <c r="E898" s="13" t="s">
        <v>1771</v>
      </c>
      <c r="F898" s="13" t="s">
        <v>1770</v>
      </c>
      <c r="G898" s="14" t="str">
        <f t="shared" si="13"/>
        <v>19442</v>
      </c>
      <c r="H898" s="14" t="s">
        <v>46</v>
      </c>
      <c r="I898" s="14" t="s">
        <v>28</v>
      </c>
      <c r="J898" s="14" t="s">
        <v>4799</v>
      </c>
    </row>
    <row r="899" spans="4:10" ht="25" customHeight="1" x14ac:dyDescent="0.2">
      <c r="D899" s="13" t="s">
        <v>92</v>
      </c>
      <c r="E899" s="13" t="s">
        <v>1773</v>
      </c>
      <c r="F899" s="13" t="s">
        <v>1772</v>
      </c>
      <c r="G899" s="14" t="str">
        <f t="shared" si="13"/>
        <v>19443</v>
      </c>
      <c r="H899" s="14" t="s">
        <v>46</v>
      </c>
      <c r="I899" s="14" t="s">
        <v>28</v>
      </c>
      <c r="J899" s="14" t="s">
        <v>4800</v>
      </c>
    </row>
    <row r="900" spans="4:10" ht="25" customHeight="1" x14ac:dyDescent="0.2">
      <c r="D900" s="13" t="s">
        <v>93</v>
      </c>
      <c r="E900" s="13" t="s">
        <v>1775</v>
      </c>
      <c r="F900" s="13" t="s">
        <v>1774</v>
      </c>
      <c r="G900" s="14" t="str">
        <f t="shared" si="13"/>
        <v>20201</v>
      </c>
      <c r="H900" s="14" t="s">
        <v>47</v>
      </c>
      <c r="I900" s="14" t="s">
        <v>47</v>
      </c>
      <c r="J900" s="14" t="s">
        <v>28</v>
      </c>
    </row>
    <row r="901" spans="4:10" ht="25" customHeight="1" x14ac:dyDescent="0.2">
      <c r="D901" s="13" t="s">
        <v>93</v>
      </c>
      <c r="E901" s="13" t="s">
        <v>1777</v>
      </c>
      <c r="F901" s="13" t="s">
        <v>1776</v>
      </c>
      <c r="G901" s="14" t="str">
        <f t="shared" ref="G901:G964" si="14">LEFT(F901,5)</f>
        <v>20202</v>
      </c>
      <c r="H901" s="14" t="s">
        <v>47</v>
      </c>
      <c r="I901" s="14" t="s">
        <v>4801</v>
      </c>
      <c r="J901" s="14" t="s">
        <v>28</v>
      </c>
    </row>
    <row r="902" spans="4:10" ht="25" customHeight="1" x14ac:dyDescent="0.2">
      <c r="D902" s="13" t="s">
        <v>93</v>
      </c>
      <c r="E902" s="13" t="s">
        <v>1779</v>
      </c>
      <c r="F902" s="13" t="s">
        <v>1778</v>
      </c>
      <c r="G902" s="14" t="str">
        <f t="shared" si="14"/>
        <v>20203</v>
      </c>
      <c r="H902" s="14" t="s">
        <v>47</v>
      </c>
      <c r="I902" s="14" t="s">
        <v>4802</v>
      </c>
      <c r="J902" s="14" t="s">
        <v>28</v>
      </c>
    </row>
    <row r="903" spans="4:10" ht="25" customHeight="1" x14ac:dyDescent="0.2">
      <c r="D903" s="13" t="s">
        <v>93</v>
      </c>
      <c r="E903" s="13" t="s">
        <v>1781</v>
      </c>
      <c r="F903" s="13" t="s">
        <v>1780</v>
      </c>
      <c r="G903" s="14" t="str">
        <f t="shared" si="14"/>
        <v>20204</v>
      </c>
      <c r="H903" s="14" t="s">
        <v>47</v>
      </c>
      <c r="I903" s="14" t="s">
        <v>4803</v>
      </c>
      <c r="J903" s="14" t="s">
        <v>28</v>
      </c>
    </row>
    <row r="904" spans="4:10" ht="25" customHeight="1" x14ac:dyDescent="0.2">
      <c r="D904" s="13" t="s">
        <v>93</v>
      </c>
      <c r="E904" s="13" t="s">
        <v>1783</v>
      </c>
      <c r="F904" s="13" t="s">
        <v>1782</v>
      </c>
      <c r="G904" s="14" t="str">
        <f t="shared" si="14"/>
        <v>20205</v>
      </c>
      <c r="H904" s="14" t="s">
        <v>47</v>
      </c>
      <c r="I904" s="14" t="s">
        <v>4804</v>
      </c>
      <c r="J904" s="14" t="s">
        <v>28</v>
      </c>
    </row>
    <row r="905" spans="4:10" ht="25" customHeight="1" x14ac:dyDescent="0.2">
      <c r="D905" s="13" t="s">
        <v>93</v>
      </c>
      <c r="E905" s="13" t="s">
        <v>1785</v>
      </c>
      <c r="F905" s="13" t="s">
        <v>1784</v>
      </c>
      <c r="G905" s="14" t="str">
        <f t="shared" si="14"/>
        <v>20206</v>
      </c>
      <c r="H905" s="14" t="s">
        <v>47</v>
      </c>
      <c r="I905" s="14" t="s">
        <v>4805</v>
      </c>
      <c r="J905" s="14" t="s">
        <v>28</v>
      </c>
    </row>
    <row r="906" spans="4:10" ht="25" customHeight="1" x14ac:dyDescent="0.2">
      <c r="D906" s="13" t="s">
        <v>93</v>
      </c>
      <c r="E906" s="13" t="s">
        <v>1787</v>
      </c>
      <c r="F906" s="13" t="s">
        <v>1786</v>
      </c>
      <c r="G906" s="14" t="str">
        <f t="shared" si="14"/>
        <v>20207</v>
      </c>
      <c r="H906" s="14" t="s">
        <v>47</v>
      </c>
      <c r="I906" s="14" t="s">
        <v>4806</v>
      </c>
      <c r="J906" s="14" t="s">
        <v>28</v>
      </c>
    </row>
    <row r="907" spans="4:10" ht="25" customHeight="1" x14ac:dyDescent="0.2">
      <c r="D907" s="13" t="s">
        <v>93</v>
      </c>
      <c r="E907" s="13" t="s">
        <v>1789</v>
      </c>
      <c r="F907" s="13" t="s">
        <v>1788</v>
      </c>
      <c r="G907" s="14" t="str">
        <f t="shared" si="14"/>
        <v>20208</v>
      </c>
      <c r="H907" s="14" t="s">
        <v>47</v>
      </c>
      <c r="I907" s="14" t="s">
        <v>4807</v>
      </c>
      <c r="J907" s="14" t="s">
        <v>28</v>
      </c>
    </row>
    <row r="908" spans="4:10" ht="25" customHeight="1" x14ac:dyDescent="0.2">
      <c r="D908" s="13" t="s">
        <v>93</v>
      </c>
      <c r="E908" s="13" t="s">
        <v>1791</v>
      </c>
      <c r="F908" s="13" t="s">
        <v>1790</v>
      </c>
      <c r="G908" s="14" t="str">
        <f t="shared" si="14"/>
        <v>20209</v>
      </c>
      <c r="H908" s="14" t="s">
        <v>47</v>
      </c>
      <c r="I908" s="14" t="s">
        <v>4808</v>
      </c>
      <c r="J908" s="14" t="s">
        <v>28</v>
      </c>
    </row>
    <row r="909" spans="4:10" ht="25" customHeight="1" x14ac:dyDescent="0.2">
      <c r="D909" s="13" t="s">
        <v>93</v>
      </c>
      <c r="E909" s="13" t="s">
        <v>1793</v>
      </c>
      <c r="F909" s="13" t="s">
        <v>1792</v>
      </c>
      <c r="G909" s="14" t="str">
        <f t="shared" si="14"/>
        <v>20210</v>
      </c>
      <c r="H909" s="14" t="s">
        <v>47</v>
      </c>
      <c r="I909" s="14" t="s">
        <v>4809</v>
      </c>
      <c r="J909" s="14" t="s">
        <v>28</v>
      </c>
    </row>
    <row r="910" spans="4:10" ht="25" customHeight="1" x14ac:dyDescent="0.2">
      <c r="D910" s="13" t="s">
        <v>93</v>
      </c>
      <c r="E910" s="13" t="s">
        <v>1795</v>
      </c>
      <c r="F910" s="13" t="s">
        <v>1794</v>
      </c>
      <c r="G910" s="14" t="str">
        <f t="shared" si="14"/>
        <v>20211</v>
      </c>
      <c r="H910" s="14" t="s">
        <v>47</v>
      </c>
      <c r="I910" s="14" t="s">
        <v>4611</v>
      </c>
      <c r="J910" s="14" t="s">
        <v>28</v>
      </c>
    </row>
    <row r="911" spans="4:10" ht="25" customHeight="1" x14ac:dyDescent="0.2">
      <c r="D911" s="13" t="s">
        <v>93</v>
      </c>
      <c r="E911" s="13" t="s">
        <v>1797</v>
      </c>
      <c r="F911" s="13" t="s">
        <v>1796</v>
      </c>
      <c r="G911" s="14" t="str">
        <f t="shared" si="14"/>
        <v>20212</v>
      </c>
      <c r="H911" s="14" t="s">
        <v>47</v>
      </c>
      <c r="I911" s="14" t="s">
        <v>4810</v>
      </c>
      <c r="J911" s="14" t="s">
        <v>28</v>
      </c>
    </row>
    <row r="912" spans="4:10" ht="25" customHeight="1" x14ac:dyDescent="0.2">
      <c r="D912" s="13" t="s">
        <v>93</v>
      </c>
      <c r="E912" s="13" t="s">
        <v>1799</v>
      </c>
      <c r="F912" s="13" t="s">
        <v>1798</v>
      </c>
      <c r="G912" s="14" t="str">
        <f t="shared" si="14"/>
        <v>20213</v>
      </c>
      <c r="H912" s="14" t="s">
        <v>47</v>
      </c>
      <c r="I912" s="14" t="s">
        <v>4811</v>
      </c>
      <c r="J912" s="14" t="s">
        <v>28</v>
      </c>
    </row>
    <row r="913" spans="4:10" ht="25" customHeight="1" x14ac:dyDescent="0.2">
      <c r="D913" s="13" t="s">
        <v>93</v>
      </c>
      <c r="E913" s="13" t="s">
        <v>1801</v>
      </c>
      <c r="F913" s="13" t="s">
        <v>1800</v>
      </c>
      <c r="G913" s="14" t="str">
        <f t="shared" si="14"/>
        <v>20214</v>
      </c>
      <c r="H913" s="14" t="s">
        <v>47</v>
      </c>
      <c r="I913" s="14" t="s">
        <v>4812</v>
      </c>
      <c r="J913" s="14" t="s">
        <v>28</v>
      </c>
    </row>
    <row r="914" spans="4:10" ht="25" customHeight="1" x14ac:dyDescent="0.2">
      <c r="D914" s="13" t="s">
        <v>93</v>
      </c>
      <c r="E914" s="13" t="s">
        <v>1803</v>
      </c>
      <c r="F914" s="13" t="s">
        <v>1802</v>
      </c>
      <c r="G914" s="14" t="str">
        <f t="shared" si="14"/>
        <v>20215</v>
      </c>
      <c r="H914" s="14" t="s">
        <v>47</v>
      </c>
      <c r="I914" s="14" t="s">
        <v>4813</v>
      </c>
      <c r="J914" s="14" t="s">
        <v>28</v>
      </c>
    </row>
    <row r="915" spans="4:10" ht="25" customHeight="1" x14ac:dyDescent="0.2">
      <c r="D915" s="13" t="s">
        <v>93</v>
      </c>
      <c r="E915" s="13" t="s">
        <v>1805</v>
      </c>
      <c r="F915" s="13" t="s">
        <v>1804</v>
      </c>
      <c r="G915" s="14" t="str">
        <f t="shared" si="14"/>
        <v>20217</v>
      </c>
      <c r="H915" s="14" t="s">
        <v>47</v>
      </c>
      <c r="I915" s="14" t="s">
        <v>4814</v>
      </c>
      <c r="J915" s="14" t="s">
        <v>28</v>
      </c>
    </row>
    <row r="916" spans="4:10" ht="25" customHeight="1" x14ac:dyDescent="0.2">
      <c r="D916" s="13" t="s">
        <v>93</v>
      </c>
      <c r="E916" s="13" t="s">
        <v>1807</v>
      </c>
      <c r="F916" s="13" t="s">
        <v>1806</v>
      </c>
      <c r="G916" s="14" t="str">
        <f t="shared" si="14"/>
        <v>20218</v>
      </c>
      <c r="H916" s="14" t="s">
        <v>47</v>
      </c>
      <c r="I916" s="14" t="s">
        <v>4815</v>
      </c>
      <c r="J916" s="14" t="s">
        <v>28</v>
      </c>
    </row>
    <row r="917" spans="4:10" ht="25" customHeight="1" x14ac:dyDescent="0.2">
      <c r="D917" s="13" t="s">
        <v>93</v>
      </c>
      <c r="E917" s="13" t="s">
        <v>1809</v>
      </c>
      <c r="F917" s="13" t="s">
        <v>1808</v>
      </c>
      <c r="G917" s="14" t="str">
        <f t="shared" si="14"/>
        <v>20219</v>
      </c>
      <c r="H917" s="14" t="s">
        <v>47</v>
      </c>
      <c r="I917" s="14" t="s">
        <v>4816</v>
      </c>
      <c r="J917" s="14" t="s">
        <v>28</v>
      </c>
    </row>
    <row r="918" spans="4:10" ht="25" customHeight="1" x14ac:dyDescent="0.2">
      <c r="D918" s="13" t="s">
        <v>93</v>
      </c>
      <c r="E918" s="13" t="s">
        <v>1811</v>
      </c>
      <c r="F918" s="13" t="s">
        <v>1810</v>
      </c>
      <c r="G918" s="14" t="str">
        <f t="shared" si="14"/>
        <v>20220</v>
      </c>
      <c r="H918" s="14" t="s">
        <v>47</v>
      </c>
      <c r="I918" s="14" t="s">
        <v>4817</v>
      </c>
      <c r="J918" s="14" t="s">
        <v>28</v>
      </c>
    </row>
    <row r="919" spans="4:10" ht="25" customHeight="1" x14ac:dyDescent="0.2">
      <c r="D919" s="13" t="s">
        <v>93</v>
      </c>
      <c r="E919" s="13" t="s">
        <v>1813</v>
      </c>
      <c r="F919" s="13" t="s">
        <v>1812</v>
      </c>
      <c r="G919" s="14" t="str">
        <f t="shared" si="14"/>
        <v>20303</v>
      </c>
      <c r="H919" s="14" t="s">
        <v>47</v>
      </c>
      <c r="I919" s="14" t="s">
        <v>28</v>
      </c>
      <c r="J919" s="14" t="s">
        <v>4818</v>
      </c>
    </row>
    <row r="920" spans="4:10" ht="25" customHeight="1" x14ac:dyDescent="0.2">
      <c r="D920" s="13" t="s">
        <v>93</v>
      </c>
      <c r="E920" s="13" t="s">
        <v>1815</v>
      </c>
      <c r="F920" s="13" t="s">
        <v>1814</v>
      </c>
      <c r="G920" s="14" t="str">
        <f t="shared" si="14"/>
        <v>20304</v>
      </c>
      <c r="H920" s="14" t="s">
        <v>47</v>
      </c>
      <c r="I920" s="14" t="s">
        <v>28</v>
      </c>
      <c r="J920" s="14" t="s">
        <v>4819</v>
      </c>
    </row>
    <row r="921" spans="4:10" ht="25" customHeight="1" x14ac:dyDescent="0.2">
      <c r="D921" s="13" t="s">
        <v>93</v>
      </c>
      <c r="E921" s="13" t="s">
        <v>1115</v>
      </c>
      <c r="F921" s="13" t="s">
        <v>1816</v>
      </c>
      <c r="G921" s="14" t="str">
        <f t="shared" si="14"/>
        <v>20305</v>
      </c>
      <c r="H921" s="14" t="s">
        <v>47</v>
      </c>
      <c r="I921" s="14" t="s">
        <v>28</v>
      </c>
      <c r="J921" s="14" t="s">
        <v>4457</v>
      </c>
    </row>
    <row r="922" spans="4:10" ht="25" customHeight="1" x14ac:dyDescent="0.2">
      <c r="D922" s="13" t="s">
        <v>93</v>
      </c>
      <c r="E922" s="13" t="s">
        <v>1818</v>
      </c>
      <c r="F922" s="13" t="s">
        <v>1817</v>
      </c>
      <c r="G922" s="14" t="str">
        <f t="shared" si="14"/>
        <v>20306</v>
      </c>
      <c r="H922" s="14" t="s">
        <v>47</v>
      </c>
      <c r="I922" s="14" t="s">
        <v>28</v>
      </c>
      <c r="J922" s="14" t="s">
        <v>4820</v>
      </c>
    </row>
    <row r="923" spans="4:10" ht="25" customHeight="1" x14ac:dyDescent="0.2">
      <c r="D923" s="13" t="s">
        <v>93</v>
      </c>
      <c r="E923" s="13" t="s">
        <v>1820</v>
      </c>
      <c r="F923" s="13" t="s">
        <v>1819</v>
      </c>
      <c r="G923" s="14" t="str">
        <f t="shared" si="14"/>
        <v>20307</v>
      </c>
      <c r="H923" s="14" t="s">
        <v>47</v>
      </c>
      <c r="I923" s="14" t="s">
        <v>28</v>
      </c>
      <c r="J923" s="14" t="s">
        <v>4821</v>
      </c>
    </row>
    <row r="924" spans="4:10" ht="25" customHeight="1" x14ac:dyDescent="0.2">
      <c r="D924" s="13" t="s">
        <v>93</v>
      </c>
      <c r="E924" s="13" t="s">
        <v>1822</v>
      </c>
      <c r="F924" s="13" t="s">
        <v>1821</v>
      </c>
      <c r="G924" s="14" t="str">
        <f t="shared" si="14"/>
        <v>20309</v>
      </c>
      <c r="H924" s="14" t="s">
        <v>47</v>
      </c>
      <c r="I924" s="14" t="s">
        <v>28</v>
      </c>
      <c r="J924" s="14" t="s">
        <v>4822</v>
      </c>
    </row>
    <row r="925" spans="4:10" ht="25" customHeight="1" x14ac:dyDescent="0.2">
      <c r="D925" s="13" t="s">
        <v>93</v>
      </c>
      <c r="E925" s="13" t="s">
        <v>1824</v>
      </c>
      <c r="F925" s="13" t="s">
        <v>1823</v>
      </c>
      <c r="G925" s="14" t="str">
        <f t="shared" si="14"/>
        <v>20321</v>
      </c>
      <c r="H925" s="14" t="s">
        <v>47</v>
      </c>
      <c r="I925" s="14" t="s">
        <v>28</v>
      </c>
      <c r="J925" s="14" t="s">
        <v>4823</v>
      </c>
    </row>
    <row r="926" spans="4:10" ht="25" customHeight="1" x14ac:dyDescent="0.2">
      <c r="D926" s="13" t="s">
        <v>93</v>
      </c>
      <c r="E926" s="13" t="s">
        <v>1826</v>
      </c>
      <c r="F926" s="13" t="s">
        <v>1825</v>
      </c>
      <c r="G926" s="14" t="str">
        <f t="shared" si="14"/>
        <v>20323</v>
      </c>
      <c r="H926" s="14" t="s">
        <v>47</v>
      </c>
      <c r="I926" s="14" t="s">
        <v>28</v>
      </c>
      <c r="J926" s="14" t="s">
        <v>4824</v>
      </c>
    </row>
    <row r="927" spans="4:10" ht="25" customHeight="1" x14ac:dyDescent="0.2">
      <c r="D927" s="13" t="s">
        <v>93</v>
      </c>
      <c r="E927" s="13" t="s">
        <v>1828</v>
      </c>
      <c r="F927" s="13" t="s">
        <v>1827</v>
      </c>
      <c r="G927" s="14" t="str">
        <f t="shared" si="14"/>
        <v>20324</v>
      </c>
      <c r="H927" s="14" t="s">
        <v>47</v>
      </c>
      <c r="I927" s="14" t="s">
        <v>28</v>
      </c>
      <c r="J927" s="14" t="s">
        <v>4825</v>
      </c>
    </row>
    <row r="928" spans="4:10" ht="25" customHeight="1" x14ac:dyDescent="0.2">
      <c r="D928" s="13" t="s">
        <v>93</v>
      </c>
      <c r="E928" s="13" t="s">
        <v>1830</v>
      </c>
      <c r="F928" s="13" t="s">
        <v>1829</v>
      </c>
      <c r="G928" s="14" t="str">
        <f t="shared" si="14"/>
        <v>20349</v>
      </c>
      <c r="H928" s="14" t="s">
        <v>47</v>
      </c>
      <c r="I928" s="14" t="s">
        <v>28</v>
      </c>
      <c r="J928" s="14" t="s">
        <v>4826</v>
      </c>
    </row>
    <row r="929" spans="4:10" ht="25" customHeight="1" x14ac:dyDescent="0.2">
      <c r="D929" s="13" t="s">
        <v>93</v>
      </c>
      <c r="E929" s="13" t="s">
        <v>1832</v>
      </c>
      <c r="F929" s="13" t="s">
        <v>1831</v>
      </c>
      <c r="G929" s="14" t="str">
        <f t="shared" si="14"/>
        <v>20350</v>
      </c>
      <c r="H929" s="14" t="s">
        <v>47</v>
      </c>
      <c r="I929" s="14" t="s">
        <v>28</v>
      </c>
      <c r="J929" s="14" t="s">
        <v>4827</v>
      </c>
    </row>
    <row r="930" spans="4:10" ht="25" customHeight="1" x14ac:dyDescent="0.2">
      <c r="D930" s="13" t="s">
        <v>93</v>
      </c>
      <c r="E930" s="13" t="s">
        <v>1834</v>
      </c>
      <c r="F930" s="13" t="s">
        <v>1833</v>
      </c>
      <c r="G930" s="14" t="str">
        <f t="shared" si="14"/>
        <v>20361</v>
      </c>
      <c r="H930" s="14" t="s">
        <v>47</v>
      </c>
      <c r="I930" s="14" t="s">
        <v>28</v>
      </c>
      <c r="J930" s="14" t="s">
        <v>4828</v>
      </c>
    </row>
    <row r="931" spans="4:10" ht="25" customHeight="1" x14ac:dyDescent="0.2">
      <c r="D931" s="13" t="s">
        <v>93</v>
      </c>
      <c r="E931" s="13" t="s">
        <v>1836</v>
      </c>
      <c r="F931" s="13" t="s">
        <v>1835</v>
      </c>
      <c r="G931" s="14" t="str">
        <f t="shared" si="14"/>
        <v>20362</v>
      </c>
      <c r="H931" s="14" t="s">
        <v>47</v>
      </c>
      <c r="I931" s="14" t="s">
        <v>28</v>
      </c>
      <c r="J931" s="14" t="s">
        <v>4514</v>
      </c>
    </row>
    <row r="932" spans="4:10" ht="25" customHeight="1" x14ac:dyDescent="0.2">
      <c r="D932" s="13" t="s">
        <v>93</v>
      </c>
      <c r="E932" s="13" t="s">
        <v>1838</v>
      </c>
      <c r="F932" s="13" t="s">
        <v>1837</v>
      </c>
      <c r="G932" s="14" t="str">
        <f t="shared" si="14"/>
        <v>20363</v>
      </c>
      <c r="H932" s="14" t="s">
        <v>47</v>
      </c>
      <c r="I932" s="14" t="s">
        <v>28</v>
      </c>
      <c r="J932" s="14" t="s">
        <v>4829</v>
      </c>
    </row>
    <row r="933" spans="4:10" ht="25" customHeight="1" x14ac:dyDescent="0.2">
      <c r="D933" s="13" t="s">
        <v>93</v>
      </c>
      <c r="E933" s="13" t="s">
        <v>1840</v>
      </c>
      <c r="F933" s="13" t="s">
        <v>1839</v>
      </c>
      <c r="G933" s="14" t="str">
        <f t="shared" si="14"/>
        <v>20382</v>
      </c>
      <c r="H933" s="14" t="s">
        <v>47</v>
      </c>
      <c r="I933" s="14" t="s">
        <v>28</v>
      </c>
      <c r="J933" s="14" t="s">
        <v>4830</v>
      </c>
    </row>
    <row r="934" spans="4:10" ht="25" customHeight="1" x14ac:dyDescent="0.2">
      <c r="D934" s="13" t="s">
        <v>93</v>
      </c>
      <c r="E934" s="13" t="s">
        <v>1842</v>
      </c>
      <c r="F934" s="13" t="s">
        <v>1841</v>
      </c>
      <c r="G934" s="14" t="str">
        <f t="shared" si="14"/>
        <v>20383</v>
      </c>
      <c r="H934" s="14" t="s">
        <v>47</v>
      </c>
      <c r="I934" s="14" t="s">
        <v>28</v>
      </c>
      <c r="J934" s="14" t="s">
        <v>4831</v>
      </c>
    </row>
    <row r="935" spans="4:10" ht="25" customHeight="1" x14ac:dyDescent="0.2">
      <c r="D935" s="13" t="s">
        <v>93</v>
      </c>
      <c r="E935" s="13" t="s">
        <v>1844</v>
      </c>
      <c r="F935" s="13" t="s">
        <v>1843</v>
      </c>
      <c r="G935" s="14" t="str">
        <f t="shared" si="14"/>
        <v>20384</v>
      </c>
      <c r="H935" s="14" t="s">
        <v>47</v>
      </c>
      <c r="I935" s="14" t="s">
        <v>28</v>
      </c>
      <c r="J935" s="14" t="s">
        <v>4832</v>
      </c>
    </row>
    <row r="936" spans="4:10" ht="25" customHeight="1" x14ac:dyDescent="0.2">
      <c r="D936" s="13" t="s">
        <v>93</v>
      </c>
      <c r="E936" s="13" t="s">
        <v>1846</v>
      </c>
      <c r="F936" s="13" t="s">
        <v>1845</v>
      </c>
      <c r="G936" s="14" t="str">
        <f t="shared" si="14"/>
        <v>20385</v>
      </c>
      <c r="H936" s="14" t="s">
        <v>47</v>
      </c>
      <c r="I936" s="14" t="s">
        <v>28</v>
      </c>
      <c r="J936" s="14" t="s">
        <v>4833</v>
      </c>
    </row>
    <row r="937" spans="4:10" ht="25" customHeight="1" x14ac:dyDescent="0.2">
      <c r="D937" s="13" t="s">
        <v>93</v>
      </c>
      <c r="E937" s="13" t="s">
        <v>1848</v>
      </c>
      <c r="F937" s="13" t="s">
        <v>1847</v>
      </c>
      <c r="G937" s="14" t="str">
        <f t="shared" si="14"/>
        <v>20386</v>
      </c>
      <c r="H937" s="14" t="s">
        <v>47</v>
      </c>
      <c r="I937" s="14" t="s">
        <v>28</v>
      </c>
      <c r="J937" s="14" t="s">
        <v>4071</v>
      </c>
    </row>
    <row r="938" spans="4:10" ht="25" customHeight="1" x14ac:dyDescent="0.2">
      <c r="D938" s="13" t="s">
        <v>93</v>
      </c>
      <c r="E938" s="13" t="s">
        <v>1850</v>
      </c>
      <c r="F938" s="13" t="s">
        <v>1849</v>
      </c>
      <c r="G938" s="14" t="str">
        <f t="shared" si="14"/>
        <v>20388</v>
      </c>
      <c r="H938" s="14" t="s">
        <v>47</v>
      </c>
      <c r="I938" s="14" t="s">
        <v>28</v>
      </c>
      <c r="J938" s="14" t="s">
        <v>4834</v>
      </c>
    </row>
    <row r="939" spans="4:10" ht="25" customHeight="1" x14ac:dyDescent="0.2">
      <c r="D939" s="13" t="s">
        <v>93</v>
      </c>
      <c r="E939" s="13" t="s">
        <v>1852</v>
      </c>
      <c r="F939" s="13" t="s">
        <v>1851</v>
      </c>
      <c r="G939" s="14" t="str">
        <f t="shared" si="14"/>
        <v>20402</v>
      </c>
      <c r="H939" s="14" t="s">
        <v>47</v>
      </c>
      <c r="I939" s="14" t="s">
        <v>28</v>
      </c>
      <c r="J939" s="14" t="s">
        <v>4835</v>
      </c>
    </row>
    <row r="940" spans="4:10" ht="25" customHeight="1" x14ac:dyDescent="0.2">
      <c r="D940" s="13" t="s">
        <v>93</v>
      </c>
      <c r="E940" s="13" t="s">
        <v>1854</v>
      </c>
      <c r="F940" s="13" t="s">
        <v>1853</v>
      </c>
      <c r="G940" s="14" t="str">
        <f t="shared" si="14"/>
        <v>20403</v>
      </c>
      <c r="H940" s="14" t="s">
        <v>47</v>
      </c>
      <c r="I940" s="14" t="s">
        <v>28</v>
      </c>
      <c r="J940" s="14" t="s">
        <v>4836</v>
      </c>
    </row>
    <row r="941" spans="4:10" ht="25" customHeight="1" x14ac:dyDescent="0.2">
      <c r="D941" s="13" t="s">
        <v>93</v>
      </c>
      <c r="E941" s="13" t="s">
        <v>1856</v>
      </c>
      <c r="F941" s="13" t="s">
        <v>1855</v>
      </c>
      <c r="G941" s="14" t="str">
        <f t="shared" si="14"/>
        <v>20404</v>
      </c>
      <c r="H941" s="14" t="s">
        <v>47</v>
      </c>
      <c r="I941" s="14" t="s">
        <v>28</v>
      </c>
      <c r="J941" s="14" t="s">
        <v>4837</v>
      </c>
    </row>
    <row r="942" spans="4:10" ht="25" customHeight="1" x14ac:dyDescent="0.2">
      <c r="D942" s="13" t="s">
        <v>93</v>
      </c>
      <c r="E942" s="13" t="s">
        <v>1858</v>
      </c>
      <c r="F942" s="13" t="s">
        <v>1857</v>
      </c>
      <c r="G942" s="14" t="str">
        <f t="shared" si="14"/>
        <v>20407</v>
      </c>
      <c r="H942" s="14" t="s">
        <v>47</v>
      </c>
      <c r="I942" s="14" t="s">
        <v>28</v>
      </c>
      <c r="J942" s="14" t="s">
        <v>4838</v>
      </c>
    </row>
    <row r="943" spans="4:10" ht="25" customHeight="1" x14ac:dyDescent="0.2">
      <c r="D943" s="13" t="s">
        <v>93</v>
      </c>
      <c r="E943" s="13" t="s">
        <v>1860</v>
      </c>
      <c r="F943" s="13" t="s">
        <v>1859</v>
      </c>
      <c r="G943" s="14" t="str">
        <f t="shared" si="14"/>
        <v>20409</v>
      </c>
      <c r="H943" s="14" t="s">
        <v>47</v>
      </c>
      <c r="I943" s="14" t="s">
        <v>28</v>
      </c>
      <c r="J943" s="14" t="s">
        <v>4839</v>
      </c>
    </row>
    <row r="944" spans="4:10" ht="25" customHeight="1" x14ac:dyDescent="0.2">
      <c r="D944" s="13" t="s">
        <v>93</v>
      </c>
      <c r="E944" s="13" t="s">
        <v>1862</v>
      </c>
      <c r="F944" s="13" t="s">
        <v>1861</v>
      </c>
      <c r="G944" s="14" t="str">
        <f t="shared" si="14"/>
        <v>20410</v>
      </c>
      <c r="H944" s="14" t="s">
        <v>47</v>
      </c>
      <c r="I944" s="14" t="s">
        <v>28</v>
      </c>
      <c r="J944" s="14" t="s">
        <v>4840</v>
      </c>
    </row>
    <row r="945" spans="4:10" ht="25" customHeight="1" x14ac:dyDescent="0.2">
      <c r="D945" s="13" t="s">
        <v>93</v>
      </c>
      <c r="E945" s="13" t="s">
        <v>1864</v>
      </c>
      <c r="F945" s="13" t="s">
        <v>1863</v>
      </c>
      <c r="G945" s="14" t="str">
        <f t="shared" si="14"/>
        <v>20411</v>
      </c>
      <c r="H945" s="14" t="s">
        <v>47</v>
      </c>
      <c r="I945" s="14" t="s">
        <v>28</v>
      </c>
      <c r="J945" s="14" t="s">
        <v>4841</v>
      </c>
    </row>
    <row r="946" spans="4:10" ht="25" customHeight="1" x14ac:dyDescent="0.2">
      <c r="D946" s="13" t="s">
        <v>93</v>
      </c>
      <c r="E946" s="13" t="s">
        <v>1866</v>
      </c>
      <c r="F946" s="13" t="s">
        <v>1865</v>
      </c>
      <c r="G946" s="14" t="str">
        <f t="shared" si="14"/>
        <v>20412</v>
      </c>
      <c r="H946" s="14" t="s">
        <v>47</v>
      </c>
      <c r="I946" s="14" t="s">
        <v>28</v>
      </c>
      <c r="J946" s="14" t="s">
        <v>4842</v>
      </c>
    </row>
    <row r="947" spans="4:10" ht="25" customHeight="1" x14ac:dyDescent="0.2">
      <c r="D947" s="13" t="s">
        <v>93</v>
      </c>
      <c r="E947" s="13" t="s">
        <v>1868</v>
      </c>
      <c r="F947" s="13" t="s">
        <v>1867</v>
      </c>
      <c r="G947" s="14" t="str">
        <f t="shared" si="14"/>
        <v>20413</v>
      </c>
      <c r="H947" s="14" t="s">
        <v>47</v>
      </c>
      <c r="I947" s="14" t="s">
        <v>28</v>
      </c>
      <c r="J947" s="14" t="s">
        <v>4843</v>
      </c>
    </row>
    <row r="948" spans="4:10" ht="25" customHeight="1" x14ac:dyDescent="0.2">
      <c r="D948" s="13" t="s">
        <v>93</v>
      </c>
      <c r="E948" s="13" t="s">
        <v>1870</v>
      </c>
      <c r="F948" s="13" t="s">
        <v>1869</v>
      </c>
      <c r="G948" s="14" t="str">
        <f t="shared" si="14"/>
        <v>20414</v>
      </c>
      <c r="H948" s="14" t="s">
        <v>47</v>
      </c>
      <c r="I948" s="14" t="s">
        <v>28</v>
      </c>
      <c r="J948" s="14" t="s">
        <v>4844</v>
      </c>
    </row>
    <row r="949" spans="4:10" ht="25" customHeight="1" x14ac:dyDescent="0.2">
      <c r="D949" s="13" t="s">
        <v>93</v>
      </c>
      <c r="E949" s="13" t="s">
        <v>1872</v>
      </c>
      <c r="F949" s="13" t="s">
        <v>1871</v>
      </c>
      <c r="G949" s="14" t="str">
        <f t="shared" si="14"/>
        <v>20415</v>
      </c>
      <c r="H949" s="14" t="s">
        <v>47</v>
      </c>
      <c r="I949" s="14" t="s">
        <v>28</v>
      </c>
      <c r="J949" s="14" t="s">
        <v>4845</v>
      </c>
    </row>
    <row r="950" spans="4:10" ht="25" customHeight="1" x14ac:dyDescent="0.2">
      <c r="D950" s="13" t="s">
        <v>93</v>
      </c>
      <c r="E950" s="13" t="s">
        <v>1874</v>
      </c>
      <c r="F950" s="13" t="s">
        <v>1873</v>
      </c>
      <c r="G950" s="14" t="str">
        <f t="shared" si="14"/>
        <v>20416</v>
      </c>
      <c r="H950" s="14" t="s">
        <v>47</v>
      </c>
      <c r="I950" s="14" t="s">
        <v>28</v>
      </c>
      <c r="J950" s="14" t="s">
        <v>4846</v>
      </c>
    </row>
    <row r="951" spans="4:10" ht="25" customHeight="1" x14ac:dyDescent="0.2">
      <c r="D951" s="13" t="s">
        <v>93</v>
      </c>
      <c r="E951" s="13" t="s">
        <v>1876</v>
      </c>
      <c r="F951" s="13" t="s">
        <v>1875</v>
      </c>
      <c r="G951" s="14" t="str">
        <f t="shared" si="14"/>
        <v>20417</v>
      </c>
      <c r="H951" s="14" t="s">
        <v>47</v>
      </c>
      <c r="I951" s="14" t="s">
        <v>28</v>
      </c>
      <c r="J951" s="14" t="s">
        <v>4847</v>
      </c>
    </row>
    <row r="952" spans="4:10" ht="25" customHeight="1" x14ac:dyDescent="0.2">
      <c r="D952" s="13" t="s">
        <v>93</v>
      </c>
      <c r="E952" s="13" t="s">
        <v>1878</v>
      </c>
      <c r="F952" s="13" t="s">
        <v>1877</v>
      </c>
      <c r="G952" s="14" t="str">
        <f t="shared" si="14"/>
        <v>20422</v>
      </c>
      <c r="H952" s="14" t="s">
        <v>47</v>
      </c>
      <c r="I952" s="14" t="s">
        <v>28</v>
      </c>
      <c r="J952" s="14" t="s">
        <v>4848</v>
      </c>
    </row>
    <row r="953" spans="4:10" ht="25" customHeight="1" x14ac:dyDescent="0.2">
      <c r="D953" s="13" t="s">
        <v>93</v>
      </c>
      <c r="E953" s="13" t="s">
        <v>1880</v>
      </c>
      <c r="F953" s="13" t="s">
        <v>1879</v>
      </c>
      <c r="G953" s="14" t="str">
        <f t="shared" si="14"/>
        <v>20423</v>
      </c>
      <c r="H953" s="14" t="s">
        <v>47</v>
      </c>
      <c r="I953" s="14" t="s">
        <v>28</v>
      </c>
      <c r="J953" s="14" t="s">
        <v>4849</v>
      </c>
    </row>
    <row r="954" spans="4:10" ht="25" customHeight="1" x14ac:dyDescent="0.2">
      <c r="D954" s="13" t="s">
        <v>93</v>
      </c>
      <c r="E954" s="13" t="s">
        <v>1882</v>
      </c>
      <c r="F954" s="13" t="s">
        <v>1881</v>
      </c>
      <c r="G954" s="14" t="str">
        <f t="shared" si="14"/>
        <v>20425</v>
      </c>
      <c r="H954" s="14" t="s">
        <v>47</v>
      </c>
      <c r="I954" s="14" t="s">
        <v>28</v>
      </c>
      <c r="J954" s="14" t="s">
        <v>4850</v>
      </c>
    </row>
    <row r="955" spans="4:10" ht="25" customHeight="1" x14ac:dyDescent="0.2">
      <c r="D955" s="13" t="s">
        <v>93</v>
      </c>
      <c r="E955" s="13" t="s">
        <v>1884</v>
      </c>
      <c r="F955" s="13" t="s">
        <v>1883</v>
      </c>
      <c r="G955" s="14" t="str">
        <f t="shared" si="14"/>
        <v>20429</v>
      </c>
      <c r="H955" s="14" t="s">
        <v>47</v>
      </c>
      <c r="I955" s="14" t="s">
        <v>28</v>
      </c>
      <c r="J955" s="14" t="s">
        <v>4851</v>
      </c>
    </row>
    <row r="956" spans="4:10" ht="25" customHeight="1" x14ac:dyDescent="0.2">
      <c r="D956" s="13" t="s">
        <v>93</v>
      </c>
      <c r="E956" s="13" t="s">
        <v>1886</v>
      </c>
      <c r="F956" s="13" t="s">
        <v>1885</v>
      </c>
      <c r="G956" s="14" t="str">
        <f t="shared" si="14"/>
        <v>20430</v>
      </c>
      <c r="H956" s="14" t="s">
        <v>47</v>
      </c>
      <c r="I956" s="14" t="s">
        <v>28</v>
      </c>
      <c r="J956" s="14" t="s">
        <v>4852</v>
      </c>
    </row>
    <row r="957" spans="4:10" ht="25" customHeight="1" x14ac:dyDescent="0.2">
      <c r="D957" s="13" t="s">
        <v>93</v>
      </c>
      <c r="E957" s="13" t="s">
        <v>1888</v>
      </c>
      <c r="F957" s="13" t="s">
        <v>1887</v>
      </c>
      <c r="G957" s="14" t="str">
        <f t="shared" si="14"/>
        <v>20432</v>
      </c>
      <c r="H957" s="14" t="s">
        <v>47</v>
      </c>
      <c r="I957" s="14" t="s">
        <v>28</v>
      </c>
      <c r="J957" s="14" t="s">
        <v>4853</v>
      </c>
    </row>
    <row r="958" spans="4:10" ht="25" customHeight="1" x14ac:dyDescent="0.2">
      <c r="D958" s="13" t="s">
        <v>93</v>
      </c>
      <c r="E958" s="13" t="s">
        <v>1890</v>
      </c>
      <c r="F958" s="13" t="s">
        <v>1889</v>
      </c>
      <c r="G958" s="14" t="str">
        <f t="shared" si="14"/>
        <v>20446</v>
      </c>
      <c r="H958" s="14" t="s">
        <v>47</v>
      </c>
      <c r="I958" s="14" t="s">
        <v>28</v>
      </c>
      <c r="J958" s="14" t="s">
        <v>4854</v>
      </c>
    </row>
    <row r="959" spans="4:10" ht="25" customHeight="1" x14ac:dyDescent="0.2">
      <c r="D959" s="13" t="s">
        <v>93</v>
      </c>
      <c r="E959" s="13" t="s">
        <v>1892</v>
      </c>
      <c r="F959" s="13" t="s">
        <v>1891</v>
      </c>
      <c r="G959" s="14" t="str">
        <f t="shared" si="14"/>
        <v>20448</v>
      </c>
      <c r="H959" s="14" t="s">
        <v>47</v>
      </c>
      <c r="I959" s="14" t="s">
        <v>28</v>
      </c>
      <c r="J959" s="14" t="s">
        <v>4855</v>
      </c>
    </row>
    <row r="960" spans="4:10" ht="25" customHeight="1" x14ac:dyDescent="0.2">
      <c r="D960" s="13" t="s">
        <v>93</v>
      </c>
      <c r="E960" s="13" t="s">
        <v>1894</v>
      </c>
      <c r="F960" s="13" t="s">
        <v>1893</v>
      </c>
      <c r="G960" s="14" t="str">
        <f t="shared" si="14"/>
        <v>20450</v>
      </c>
      <c r="H960" s="14" t="s">
        <v>47</v>
      </c>
      <c r="I960" s="14" t="s">
        <v>28</v>
      </c>
      <c r="J960" s="14" t="s">
        <v>33</v>
      </c>
    </row>
    <row r="961" spans="4:10" ht="25" customHeight="1" x14ac:dyDescent="0.2">
      <c r="D961" s="13" t="s">
        <v>93</v>
      </c>
      <c r="E961" s="13" t="s">
        <v>1896</v>
      </c>
      <c r="F961" s="13" t="s">
        <v>1895</v>
      </c>
      <c r="G961" s="14" t="str">
        <f t="shared" si="14"/>
        <v>20451</v>
      </c>
      <c r="H961" s="14" t="s">
        <v>47</v>
      </c>
      <c r="I961" s="14" t="s">
        <v>28</v>
      </c>
      <c r="J961" s="14" t="s">
        <v>4302</v>
      </c>
    </row>
    <row r="962" spans="4:10" ht="25" customHeight="1" x14ac:dyDescent="0.2">
      <c r="D962" s="13" t="s">
        <v>93</v>
      </c>
      <c r="E962" s="13" t="s">
        <v>1898</v>
      </c>
      <c r="F962" s="13" t="s">
        <v>1897</v>
      </c>
      <c r="G962" s="14" t="str">
        <f t="shared" si="14"/>
        <v>20452</v>
      </c>
      <c r="H962" s="14" t="s">
        <v>47</v>
      </c>
      <c r="I962" s="14" t="s">
        <v>28</v>
      </c>
      <c r="J962" s="14" t="s">
        <v>4856</v>
      </c>
    </row>
    <row r="963" spans="4:10" ht="25" customHeight="1" x14ac:dyDescent="0.2">
      <c r="D963" s="13" t="s">
        <v>93</v>
      </c>
      <c r="E963" s="13" t="s">
        <v>447</v>
      </c>
      <c r="F963" s="13" t="s">
        <v>1899</v>
      </c>
      <c r="G963" s="14" t="str">
        <f t="shared" si="14"/>
        <v>20481</v>
      </c>
      <c r="H963" s="14" t="s">
        <v>47</v>
      </c>
      <c r="I963" s="14" t="s">
        <v>28</v>
      </c>
      <c r="J963" s="14" t="s">
        <v>4130</v>
      </c>
    </row>
    <row r="964" spans="4:10" ht="25" customHeight="1" x14ac:dyDescent="0.2">
      <c r="D964" s="13" t="s">
        <v>93</v>
      </c>
      <c r="E964" s="13" t="s">
        <v>1901</v>
      </c>
      <c r="F964" s="13" t="s">
        <v>1900</v>
      </c>
      <c r="G964" s="14" t="str">
        <f t="shared" si="14"/>
        <v>20482</v>
      </c>
      <c r="H964" s="14" t="s">
        <v>47</v>
      </c>
      <c r="I964" s="14" t="s">
        <v>28</v>
      </c>
      <c r="J964" s="14" t="s">
        <v>4835</v>
      </c>
    </row>
    <row r="965" spans="4:10" ht="25" customHeight="1" x14ac:dyDescent="0.2">
      <c r="D965" s="13" t="s">
        <v>93</v>
      </c>
      <c r="E965" s="13" t="s">
        <v>1903</v>
      </c>
      <c r="F965" s="13" t="s">
        <v>1902</v>
      </c>
      <c r="G965" s="14" t="str">
        <f t="shared" ref="G965:G1028" si="15">LEFT(F965,5)</f>
        <v>20485</v>
      </c>
      <c r="H965" s="14" t="s">
        <v>47</v>
      </c>
      <c r="I965" s="14" t="s">
        <v>28</v>
      </c>
      <c r="J965" s="14" t="s">
        <v>4857</v>
      </c>
    </row>
    <row r="966" spans="4:10" ht="25" customHeight="1" x14ac:dyDescent="0.2">
      <c r="D966" s="13" t="s">
        <v>93</v>
      </c>
      <c r="E966" s="13" t="s">
        <v>1905</v>
      </c>
      <c r="F966" s="13" t="s">
        <v>1904</v>
      </c>
      <c r="G966" s="14" t="str">
        <f t="shared" si="15"/>
        <v>20486</v>
      </c>
      <c r="H966" s="14" t="s">
        <v>47</v>
      </c>
      <c r="I966" s="14" t="s">
        <v>28</v>
      </c>
      <c r="J966" s="14" t="s">
        <v>4858</v>
      </c>
    </row>
    <row r="967" spans="4:10" ht="25" customHeight="1" x14ac:dyDescent="0.2">
      <c r="D967" s="13" t="s">
        <v>93</v>
      </c>
      <c r="E967" s="13" t="s">
        <v>1907</v>
      </c>
      <c r="F967" s="13" t="s">
        <v>1906</v>
      </c>
      <c r="G967" s="14" t="str">
        <f t="shared" si="15"/>
        <v>20521</v>
      </c>
      <c r="H967" s="14" t="s">
        <v>47</v>
      </c>
      <c r="I967" s="14" t="s">
        <v>28</v>
      </c>
      <c r="J967" s="14" t="s">
        <v>4859</v>
      </c>
    </row>
    <row r="968" spans="4:10" ht="25" customHeight="1" x14ac:dyDescent="0.2">
      <c r="D968" s="13" t="s">
        <v>93</v>
      </c>
      <c r="E968" s="13" t="s">
        <v>1909</v>
      </c>
      <c r="F968" s="13" t="s">
        <v>1908</v>
      </c>
      <c r="G968" s="14" t="str">
        <f t="shared" si="15"/>
        <v>20541</v>
      </c>
      <c r="H968" s="14" t="s">
        <v>47</v>
      </c>
      <c r="I968" s="14" t="s">
        <v>28</v>
      </c>
      <c r="J968" s="14" t="s">
        <v>4860</v>
      </c>
    </row>
    <row r="969" spans="4:10" ht="25" customHeight="1" x14ac:dyDescent="0.2">
      <c r="D969" s="13" t="s">
        <v>93</v>
      </c>
      <c r="E969" s="13" t="s">
        <v>1127</v>
      </c>
      <c r="F969" s="13" t="s">
        <v>1910</v>
      </c>
      <c r="G969" s="14" t="str">
        <f t="shared" si="15"/>
        <v>20543</v>
      </c>
      <c r="H969" s="14" t="s">
        <v>47</v>
      </c>
      <c r="I969" s="14" t="s">
        <v>28</v>
      </c>
      <c r="J969" s="14" t="s">
        <v>4463</v>
      </c>
    </row>
    <row r="970" spans="4:10" ht="25" customHeight="1" x14ac:dyDescent="0.2">
      <c r="D970" s="13" t="s">
        <v>93</v>
      </c>
      <c r="E970" s="13" t="s">
        <v>1912</v>
      </c>
      <c r="F970" s="13" t="s">
        <v>1911</v>
      </c>
      <c r="G970" s="14" t="str">
        <f t="shared" si="15"/>
        <v>20561</v>
      </c>
      <c r="H970" s="14" t="s">
        <v>47</v>
      </c>
      <c r="I970" s="14" t="s">
        <v>28</v>
      </c>
      <c r="J970" s="14" t="s">
        <v>4861</v>
      </c>
    </row>
    <row r="971" spans="4:10" ht="25" customHeight="1" x14ac:dyDescent="0.2">
      <c r="D971" s="13" t="s">
        <v>93</v>
      </c>
      <c r="E971" s="13" t="s">
        <v>1914</v>
      </c>
      <c r="F971" s="13" t="s">
        <v>1913</v>
      </c>
      <c r="G971" s="14" t="str">
        <f t="shared" si="15"/>
        <v>20562</v>
      </c>
      <c r="H971" s="14" t="s">
        <v>47</v>
      </c>
      <c r="I971" s="14" t="s">
        <v>28</v>
      </c>
      <c r="J971" s="14" t="s">
        <v>4862</v>
      </c>
    </row>
    <row r="972" spans="4:10" ht="25" customHeight="1" x14ac:dyDescent="0.2">
      <c r="D972" s="13" t="s">
        <v>93</v>
      </c>
      <c r="E972" s="13" t="s">
        <v>1916</v>
      </c>
      <c r="F972" s="13" t="s">
        <v>1915</v>
      </c>
      <c r="G972" s="14" t="str">
        <f t="shared" si="15"/>
        <v>20563</v>
      </c>
      <c r="H972" s="14" t="s">
        <v>47</v>
      </c>
      <c r="I972" s="14" t="s">
        <v>28</v>
      </c>
      <c r="J972" s="14" t="s">
        <v>4863</v>
      </c>
    </row>
    <row r="973" spans="4:10" ht="25" customHeight="1" x14ac:dyDescent="0.2">
      <c r="D973" s="13" t="s">
        <v>93</v>
      </c>
      <c r="E973" s="13" t="s">
        <v>1918</v>
      </c>
      <c r="F973" s="13" t="s">
        <v>1917</v>
      </c>
      <c r="G973" s="14" t="str">
        <f t="shared" si="15"/>
        <v>20583</v>
      </c>
      <c r="H973" s="14" t="s">
        <v>47</v>
      </c>
      <c r="I973" s="14" t="s">
        <v>28</v>
      </c>
      <c r="J973" s="14" t="s">
        <v>4864</v>
      </c>
    </row>
    <row r="974" spans="4:10" ht="25" customHeight="1" x14ac:dyDescent="0.2">
      <c r="D974" s="13" t="s">
        <v>93</v>
      </c>
      <c r="E974" s="13" t="s">
        <v>1920</v>
      </c>
      <c r="F974" s="13" t="s">
        <v>1919</v>
      </c>
      <c r="G974" s="14" t="str">
        <f t="shared" si="15"/>
        <v>20588</v>
      </c>
      <c r="H974" s="14" t="s">
        <v>47</v>
      </c>
      <c r="I974" s="14" t="s">
        <v>28</v>
      </c>
      <c r="J974" s="14" t="s">
        <v>4529</v>
      </c>
    </row>
    <row r="975" spans="4:10" ht="25" customHeight="1" x14ac:dyDescent="0.2">
      <c r="D975" s="13" t="s">
        <v>93</v>
      </c>
      <c r="E975" s="13" t="s">
        <v>1922</v>
      </c>
      <c r="F975" s="13" t="s">
        <v>1921</v>
      </c>
      <c r="G975" s="14" t="str">
        <f t="shared" si="15"/>
        <v>20590</v>
      </c>
      <c r="H975" s="14" t="s">
        <v>47</v>
      </c>
      <c r="I975" s="14" t="s">
        <v>28</v>
      </c>
      <c r="J975" s="14" t="s">
        <v>4865</v>
      </c>
    </row>
    <row r="976" spans="4:10" ht="25" customHeight="1" x14ac:dyDescent="0.2">
      <c r="D976" s="13" t="s">
        <v>93</v>
      </c>
      <c r="E976" s="13" t="s">
        <v>1924</v>
      </c>
      <c r="F976" s="13" t="s">
        <v>1923</v>
      </c>
      <c r="G976" s="14" t="str">
        <f t="shared" si="15"/>
        <v>20602</v>
      </c>
      <c r="H976" s="14" t="s">
        <v>47</v>
      </c>
      <c r="I976" s="14" t="s">
        <v>28</v>
      </c>
      <c r="J976" s="14" t="s">
        <v>4584</v>
      </c>
    </row>
    <row r="977" spans="4:10" ht="25" customHeight="1" x14ac:dyDescent="0.2">
      <c r="D977" s="13" t="s">
        <v>94</v>
      </c>
      <c r="E977" s="13" t="s">
        <v>1926</v>
      </c>
      <c r="F977" s="13" t="s">
        <v>1925</v>
      </c>
      <c r="G977" s="14" t="str">
        <f t="shared" si="15"/>
        <v>21201</v>
      </c>
      <c r="H977" s="14" t="s">
        <v>48</v>
      </c>
      <c r="I977" s="14" t="s">
        <v>48</v>
      </c>
      <c r="J977" s="14" t="s">
        <v>28</v>
      </c>
    </row>
    <row r="978" spans="4:10" ht="25" customHeight="1" x14ac:dyDescent="0.2">
      <c r="D978" s="13" t="s">
        <v>94</v>
      </c>
      <c r="E978" s="13" t="s">
        <v>1928</v>
      </c>
      <c r="F978" s="13" t="s">
        <v>1927</v>
      </c>
      <c r="G978" s="14" t="str">
        <f t="shared" si="15"/>
        <v>21202</v>
      </c>
      <c r="H978" s="14" t="s">
        <v>48</v>
      </c>
      <c r="I978" s="14" t="s">
        <v>4866</v>
      </c>
      <c r="J978" s="14" t="s">
        <v>28</v>
      </c>
    </row>
    <row r="979" spans="4:10" ht="25" customHeight="1" x14ac:dyDescent="0.2">
      <c r="D979" s="13" t="s">
        <v>94</v>
      </c>
      <c r="E979" s="13" t="s">
        <v>1930</v>
      </c>
      <c r="F979" s="13" t="s">
        <v>1929</v>
      </c>
      <c r="G979" s="14" t="str">
        <f t="shared" si="15"/>
        <v>21203</v>
      </c>
      <c r="H979" s="14" t="s">
        <v>48</v>
      </c>
      <c r="I979" s="14" t="s">
        <v>4463</v>
      </c>
      <c r="J979" s="14" t="s">
        <v>28</v>
      </c>
    </row>
    <row r="980" spans="4:10" ht="25" customHeight="1" x14ac:dyDescent="0.2">
      <c r="D980" s="13" t="s">
        <v>94</v>
      </c>
      <c r="E980" s="13" t="s">
        <v>1932</v>
      </c>
      <c r="F980" s="13" t="s">
        <v>1931</v>
      </c>
      <c r="G980" s="14" t="str">
        <f t="shared" si="15"/>
        <v>21204</v>
      </c>
      <c r="H980" s="14" t="s">
        <v>48</v>
      </c>
      <c r="I980" s="14" t="s">
        <v>4867</v>
      </c>
      <c r="J980" s="14" t="s">
        <v>28</v>
      </c>
    </row>
    <row r="981" spans="4:10" ht="25" customHeight="1" x14ac:dyDescent="0.2">
      <c r="D981" s="13" t="s">
        <v>94</v>
      </c>
      <c r="E981" s="13" t="s">
        <v>1934</v>
      </c>
      <c r="F981" s="13" t="s">
        <v>1933</v>
      </c>
      <c r="G981" s="14" t="str">
        <f t="shared" si="15"/>
        <v>21205</v>
      </c>
      <c r="H981" s="14" t="s">
        <v>48</v>
      </c>
      <c r="I981" s="14" t="s">
        <v>4868</v>
      </c>
      <c r="J981" s="14" t="s">
        <v>28</v>
      </c>
    </row>
    <row r="982" spans="4:10" ht="25" customHeight="1" x14ac:dyDescent="0.2">
      <c r="D982" s="13" t="s">
        <v>94</v>
      </c>
      <c r="E982" s="13" t="s">
        <v>1936</v>
      </c>
      <c r="F982" s="13" t="s">
        <v>1935</v>
      </c>
      <c r="G982" s="14" t="str">
        <f t="shared" si="15"/>
        <v>21206</v>
      </c>
      <c r="H982" s="14" t="s">
        <v>48</v>
      </c>
      <c r="I982" s="14" t="s">
        <v>4869</v>
      </c>
      <c r="J982" s="14" t="s">
        <v>28</v>
      </c>
    </row>
    <row r="983" spans="4:10" ht="25" customHeight="1" x14ac:dyDescent="0.2">
      <c r="D983" s="13" t="s">
        <v>94</v>
      </c>
      <c r="E983" s="13" t="s">
        <v>1938</v>
      </c>
      <c r="F983" s="13" t="s">
        <v>1937</v>
      </c>
      <c r="G983" s="14" t="str">
        <f t="shared" si="15"/>
        <v>21207</v>
      </c>
      <c r="H983" s="14" t="s">
        <v>48</v>
      </c>
      <c r="I983" s="14" t="s">
        <v>4870</v>
      </c>
      <c r="J983" s="14" t="s">
        <v>28</v>
      </c>
    </row>
    <row r="984" spans="4:10" ht="25" customHeight="1" x14ac:dyDescent="0.2">
      <c r="D984" s="13" t="s">
        <v>94</v>
      </c>
      <c r="E984" s="13" t="s">
        <v>1940</v>
      </c>
      <c r="F984" s="13" t="s">
        <v>1939</v>
      </c>
      <c r="G984" s="14" t="str">
        <f t="shared" si="15"/>
        <v>21208</v>
      </c>
      <c r="H984" s="14" t="s">
        <v>48</v>
      </c>
      <c r="I984" s="14" t="s">
        <v>4871</v>
      </c>
      <c r="J984" s="14" t="s">
        <v>28</v>
      </c>
    </row>
    <row r="985" spans="4:10" ht="25" customHeight="1" x14ac:dyDescent="0.2">
      <c r="D985" s="13" t="s">
        <v>94</v>
      </c>
      <c r="E985" s="13" t="s">
        <v>1942</v>
      </c>
      <c r="F985" s="13" t="s">
        <v>1941</v>
      </c>
      <c r="G985" s="14" t="str">
        <f t="shared" si="15"/>
        <v>21209</v>
      </c>
      <c r="H985" s="14" t="s">
        <v>48</v>
      </c>
      <c r="I985" s="14" t="s">
        <v>4872</v>
      </c>
      <c r="J985" s="14" t="s">
        <v>28</v>
      </c>
    </row>
    <row r="986" spans="4:10" ht="25" customHeight="1" x14ac:dyDescent="0.2">
      <c r="D986" s="13" t="s">
        <v>94</v>
      </c>
      <c r="E986" s="13" t="s">
        <v>1944</v>
      </c>
      <c r="F986" s="13" t="s">
        <v>1943</v>
      </c>
      <c r="G986" s="14" t="str">
        <f t="shared" si="15"/>
        <v>21210</v>
      </c>
      <c r="H986" s="14" t="s">
        <v>48</v>
      </c>
      <c r="I986" s="14" t="s">
        <v>4873</v>
      </c>
      <c r="J986" s="14" t="s">
        <v>28</v>
      </c>
    </row>
    <row r="987" spans="4:10" ht="25" customHeight="1" x14ac:dyDescent="0.2">
      <c r="D987" s="13" t="s">
        <v>94</v>
      </c>
      <c r="E987" s="13" t="s">
        <v>1946</v>
      </c>
      <c r="F987" s="13" t="s">
        <v>1945</v>
      </c>
      <c r="G987" s="14" t="str">
        <f t="shared" si="15"/>
        <v>21211</v>
      </c>
      <c r="H987" s="14" t="s">
        <v>48</v>
      </c>
      <c r="I987" s="14" t="s">
        <v>4874</v>
      </c>
      <c r="J987" s="14" t="s">
        <v>28</v>
      </c>
    </row>
    <row r="988" spans="4:10" ht="25" customHeight="1" x14ac:dyDescent="0.2">
      <c r="D988" s="13" t="s">
        <v>94</v>
      </c>
      <c r="E988" s="13" t="s">
        <v>1948</v>
      </c>
      <c r="F988" s="13" t="s">
        <v>1947</v>
      </c>
      <c r="G988" s="14" t="str">
        <f t="shared" si="15"/>
        <v>21212</v>
      </c>
      <c r="H988" s="14" t="s">
        <v>48</v>
      </c>
      <c r="I988" s="14" t="s">
        <v>4875</v>
      </c>
      <c r="J988" s="14" t="s">
        <v>28</v>
      </c>
    </row>
    <row r="989" spans="4:10" ht="25" customHeight="1" x14ac:dyDescent="0.2">
      <c r="D989" s="13" t="s">
        <v>94</v>
      </c>
      <c r="E989" s="13" t="s">
        <v>1950</v>
      </c>
      <c r="F989" s="13" t="s">
        <v>1949</v>
      </c>
      <c r="G989" s="14" t="str">
        <f t="shared" si="15"/>
        <v>21213</v>
      </c>
      <c r="H989" s="14" t="s">
        <v>48</v>
      </c>
      <c r="I989" s="14" t="s">
        <v>4876</v>
      </c>
      <c r="J989" s="14" t="s">
        <v>28</v>
      </c>
    </row>
    <row r="990" spans="4:10" ht="25" customHeight="1" x14ac:dyDescent="0.2">
      <c r="D990" s="13" t="s">
        <v>94</v>
      </c>
      <c r="E990" s="13" t="s">
        <v>1952</v>
      </c>
      <c r="F990" s="13" t="s">
        <v>1951</v>
      </c>
      <c r="G990" s="14" t="str">
        <f t="shared" si="15"/>
        <v>21214</v>
      </c>
      <c r="H990" s="14" t="s">
        <v>48</v>
      </c>
      <c r="I990" s="14" t="s">
        <v>4877</v>
      </c>
      <c r="J990" s="14" t="s">
        <v>28</v>
      </c>
    </row>
    <row r="991" spans="4:10" ht="25" customHeight="1" x14ac:dyDescent="0.2">
      <c r="D991" s="13" t="s">
        <v>94</v>
      </c>
      <c r="E991" s="13" t="s">
        <v>1954</v>
      </c>
      <c r="F991" s="13" t="s">
        <v>1953</v>
      </c>
      <c r="G991" s="14" t="str">
        <f t="shared" si="15"/>
        <v>21215</v>
      </c>
      <c r="H991" s="14" t="s">
        <v>48</v>
      </c>
      <c r="I991" s="14" t="s">
        <v>4878</v>
      </c>
      <c r="J991" s="14" t="s">
        <v>28</v>
      </c>
    </row>
    <row r="992" spans="4:10" ht="25" customHeight="1" x14ac:dyDescent="0.2">
      <c r="D992" s="13" t="s">
        <v>94</v>
      </c>
      <c r="E992" s="13" t="s">
        <v>1956</v>
      </c>
      <c r="F992" s="13" t="s">
        <v>1955</v>
      </c>
      <c r="G992" s="14" t="str">
        <f t="shared" si="15"/>
        <v>21216</v>
      </c>
      <c r="H992" s="14" t="s">
        <v>48</v>
      </c>
      <c r="I992" s="14" t="s">
        <v>4645</v>
      </c>
      <c r="J992" s="14" t="s">
        <v>28</v>
      </c>
    </row>
    <row r="993" spans="4:10" ht="25" customHeight="1" x14ac:dyDescent="0.2">
      <c r="D993" s="13" t="s">
        <v>94</v>
      </c>
      <c r="E993" s="13" t="s">
        <v>1958</v>
      </c>
      <c r="F993" s="13" t="s">
        <v>1957</v>
      </c>
      <c r="G993" s="14" t="str">
        <f t="shared" si="15"/>
        <v>21217</v>
      </c>
      <c r="H993" s="14" t="s">
        <v>48</v>
      </c>
      <c r="I993" s="14" t="s">
        <v>4879</v>
      </c>
      <c r="J993" s="14" t="s">
        <v>28</v>
      </c>
    </row>
    <row r="994" spans="4:10" ht="25" customHeight="1" x14ac:dyDescent="0.2">
      <c r="D994" s="13" t="s">
        <v>94</v>
      </c>
      <c r="E994" s="13" t="s">
        <v>1960</v>
      </c>
      <c r="F994" s="13" t="s">
        <v>1959</v>
      </c>
      <c r="G994" s="14" t="str">
        <f t="shared" si="15"/>
        <v>21218</v>
      </c>
      <c r="H994" s="14" t="s">
        <v>48</v>
      </c>
      <c r="I994" s="14" t="s">
        <v>4880</v>
      </c>
      <c r="J994" s="14" t="s">
        <v>28</v>
      </c>
    </row>
    <row r="995" spans="4:10" ht="25" customHeight="1" x14ac:dyDescent="0.2">
      <c r="D995" s="13" t="s">
        <v>94</v>
      </c>
      <c r="E995" s="13" t="s">
        <v>1962</v>
      </c>
      <c r="F995" s="13" t="s">
        <v>1961</v>
      </c>
      <c r="G995" s="14" t="str">
        <f t="shared" si="15"/>
        <v>21219</v>
      </c>
      <c r="H995" s="14" t="s">
        <v>48</v>
      </c>
      <c r="I995" s="14" t="s">
        <v>4881</v>
      </c>
      <c r="J995" s="14" t="s">
        <v>28</v>
      </c>
    </row>
    <row r="996" spans="4:10" ht="25" customHeight="1" x14ac:dyDescent="0.2">
      <c r="D996" s="13" t="s">
        <v>94</v>
      </c>
      <c r="E996" s="13" t="s">
        <v>1964</v>
      </c>
      <c r="F996" s="13" t="s">
        <v>1963</v>
      </c>
      <c r="G996" s="14" t="str">
        <f t="shared" si="15"/>
        <v>21220</v>
      </c>
      <c r="H996" s="14" t="s">
        <v>48</v>
      </c>
      <c r="I996" s="14" t="s">
        <v>4882</v>
      </c>
      <c r="J996" s="14" t="s">
        <v>28</v>
      </c>
    </row>
    <row r="997" spans="4:10" ht="25" customHeight="1" x14ac:dyDescent="0.2">
      <c r="D997" s="13" t="s">
        <v>94</v>
      </c>
      <c r="E997" s="13" t="s">
        <v>1966</v>
      </c>
      <c r="F997" s="13" t="s">
        <v>1965</v>
      </c>
      <c r="G997" s="14" t="str">
        <f t="shared" si="15"/>
        <v>21221</v>
      </c>
      <c r="H997" s="14" t="s">
        <v>48</v>
      </c>
      <c r="I997" s="14" t="s">
        <v>4883</v>
      </c>
      <c r="J997" s="14" t="s">
        <v>28</v>
      </c>
    </row>
    <row r="998" spans="4:10" ht="25" customHeight="1" x14ac:dyDescent="0.2">
      <c r="D998" s="13" t="s">
        <v>94</v>
      </c>
      <c r="E998" s="13" t="s">
        <v>1968</v>
      </c>
      <c r="F998" s="13" t="s">
        <v>1967</v>
      </c>
      <c r="G998" s="14" t="str">
        <f t="shared" si="15"/>
        <v>21302</v>
      </c>
      <c r="H998" s="14" t="s">
        <v>48</v>
      </c>
      <c r="I998" s="14" t="s">
        <v>28</v>
      </c>
      <c r="J998" s="14" t="s">
        <v>4884</v>
      </c>
    </row>
    <row r="999" spans="4:10" ht="25" customHeight="1" x14ac:dyDescent="0.2">
      <c r="D999" s="13" t="s">
        <v>94</v>
      </c>
      <c r="E999" s="13" t="s">
        <v>1970</v>
      </c>
      <c r="F999" s="13" t="s">
        <v>1969</v>
      </c>
      <c r="G999" s="14" t="str">
        <f t="shared" si="15"/>
        <v>21303</v>
      </c>
      <c r="H999" s="14" t="s">
        <v>48</v>
      </c>
      <c r="I999" s="14" t="s">
        <v>28</v>
      </c>
      <c r="J999" s="14" t="s">
        <v>4885</v>
      </c>
    </row>
    <row r="1000" spans="4:10" ht="25" customHeight="1" x14ac:dyDescent="0.2">
      <c r="D1000" s="13" t="s">
        <v>94</v>
      </c>
      <c r="E1000" s="13" t="s">
        <v>1972</v>
      </c>
      <c r="F1000" s="13" t="s">
        <v>1971</v>
      </c>
      <c r="G1000" s="14" t="str">
        <f t="shared" si="15"/>
        <v>21341</v>
      </c>
      <c r="H1000" s="14" t="s">
        <v>48</v>
      </c>
      <c r="I1000" s="14" t="s">
        <v>28</v>
      </c>
      <c r="J1000" s="14" t="s">
        <v>4886</v>
      </c>
    </row>
    <row r="1001" spans="4:10" ht="25" customHeight="1" x14ac:dyDescent="0.2">
      <c r="D1001" s="13" t="s">
        <v>94</v>
      </c>
      <c r="E1001" s="13" t="s">
        <v>1974</v>
      </c>
      <c r="F1001" s="13" t="s">
        <v>1973</v>
      </c>
      <c r="G1001" s="14" t="str">
        <f t="shared" si="15"/>
        <v>21361</v>
      </c>
      <c r="H1001" s="14" t="s">
        <v>48</v>
      </c>
      <c r="I1001" s="14" t="s">
        <v>28</v>
      </c>
      <c r="J1001" s="14" t="s">
        <v>4887</v>
      </c>
    </row>
    <row r="1002" spans="4:10" ht="25" customHeight="1" x14ac:dyDescent="0.2">
      <c r="D1002" s="13" t="s">
        <v>94</v>
      </c>
      <c r="E1002" s="13" t="s">
        <v>1976</v>
      </c>
      <c r="F1002" s="13" t="s">
        <v>1975</v>
      </c>
      <c r="G1002" s="14" t="str">
        <f t="shared" si="15"/>
        <v>21362</v>
      </c>
      <c r="H1002" s="14" t="s">
        <v>48</v>
      </c>
      <c r="I1002" s="14" t="s">
        <v>28</v>
      </c>
      <c r="J1002" s="14" t="s">
        <v>4888</v>
      </c>
    </row>
    <row r="1003" spans="4:10" ht="25" customHeight="1" x14ac:dyDescent="0.2">
      <c r="D1003" s="13" t="s">
        <v>94</v>
      </c>
      <c r="E1003" s="13" t="s">
        <v>1978</v>
      </c>
      <c r="F1003" s="13" t="s">
        <v>1977</v>
      </c>
      <c r="G1003" s="14" t="str">
        <f t="shared" si="15"/>
        <v>21381</v>
      </c>
      <c r="H1003" s="14" t="s">
        <v>48</v>
      </c>
      <c r="I1003" s="14" t="s">
        <v>28</v>
      </c>
      <c r="J1003" s="14" t="s">
        <v>4889</v>
      </c>
    </row>
    <row r="1004" spans="4:10" ht="25" customHeight="1" x14ac:dyDescent="0.2">
      <c r="D1004" s="13" t="s">
        <v>94</v>
      </c>
      <c r="E1004" s="13" t="s">
        <v>1980</v>
      </c>
      <c r="F1004" s="13" t="s">
        <v>1979</v>
      </c>
      <c r="G1004" s="14" t="str">
        <f t="shared" si="15"/>
        <v>21382</v>
      </c>
      <c r="H1004" s="14" t="s">
        <v>48</v>
      </c>
      <c r="I1004" s="14" t="s">
        <v>28</v>
      </c>
      <c r="J1004" s="14" t="s">
        <v>4890</v>
      </c>
    </row>
    <row r="1005" spans="4:10" ht="25" customHeight="1" x14ac:dyDescent="0.2">
      <c r="D1005" s="13" t="s">
        <v>94</v>
      </c>
      <c r="E1005" s="13" t="s">
        <v>1982</v>
      </c>
      <c r="F1005" s="13" t="s">
        <v>1981</v>
      </c>
      <c r="G1005" s="14" t="str">
        <f t="shared" si="15"/>
        <v>21383</v>
      </c>
      <c r="H1005" s="14" t="s">
        <v>48</v>
      </c>
      <c r="I1005" s="14" t="s">
        <v>28</v>
      </c>
      <c r="J1005" s="14" t="s">
        <v>4891</v>
      </c>
    </row>
    <row r="1006" spans="4:10" ht="25" customHeight="1" x14ac:dyDescent="0.2">
      <c r="D1006" s="13" t="s">
        <v>94</v>
      </c>
      <c r="E1006" s="13" t="s">
        <v>1984</v>
      </c>
      <c r="F1006" s="13" t="s">
        <v>1983</v>
      </c>
      <c r="G1006" s="14" t="str">
        <f t="shared" si="15"/>
        <v>21401</v>
      </c>
      <c r="H1006" s="14" t="s">
        <v>48</v>
      </c>
      <c r="I1006" s="14" t="s">
        <v>28</v>
      </c>
      <c r="J1006" s="14" t="s">
        <v>4892</v>
      </c>
    </row>
    <row r="1007" spans="4:10" ht="25" customHeight="1" x14ac:dyDescent="0.2">
      <c r="D1007" s="13" t="s">
        <v>94</v>
      </c>
      <c r="E1007" s="13" t="s">
        <v>1986</v>
      </c>
      <c r="F1007" s="13" t="s">
        <v>1985</v>
      </c>
      <c r="G1007" s="14" t="str">
        <f t="shared" si="15"/>
        <v>21403</v>
      </c>
      <c r="H1007" s="14" t="s">
        <v>48</v>
      </c>
      <c r="I1007" s="14" t="s">
        <v>28</v>
      </c>
      <c r="J1007" s="14" t="s">
        <v>4767</v>
      </c>
    </row>
    <row r="1008" spans="4:10" ht="25" customHeight="1" x14ac:dyDescent="0.2">
      <c r="D1008" s="13" t="s">
        <v>94</v>
      </c>
      <c r="E1008" s="13" t="s">
        <v>447</v>
      </c>
      <c r="F1008" s="13" t="s">
        <v>1987</v>
      </c>
      <c r="G1008" s="14" t="str">
        <f t="shared" si="15"/>
        <v>21404</v>
      </c>
      <c r="H1008" s="14" t="s">
        <v>48</v>
      </c>
      <c r="I1008" s="14" t="s">
        <v>28</v>
      </c>
      <c r="J1008" s="14" t="s">
        <v>4130</v>
      </c>
    </row>
    <row r="1009" spans="4:10" ht="25" customHeight="1" x14ac:dyDescent="0.2">
      <c r="D1009" s="13" t="s">
        <v>94</v>
      </c>
      <c r="E1009" s="13" t="s">
        <v>1989</v>
      </c>
      <c r="F1009" s="13" t="s">
        <v>1988</v>
      </c>
      <c r="G1009" s="14" t="str">
        <f t="shared" si="15"/>
        <v>21421</v>
      </c>
      <c r="H1009" s="14" t="s">
        <v>48</v>
      </c>
      <c r="I1009" s="14" t="s">
        <v>28</v>
      </c>
      <c r="J1009" s="14" t="s">
        <v>4893</v>
      </c>
    </row>
    <row r="1010" spans="4:10" ht="25" customHeight="1" x14ac:dyDescent="0.2">
      <c r="D1010" s="13" t="s">
        <v>94</v>
      </c>
      <c r="E1010" s="13" t="s">
        <v>1991</v>
      </c>
      <c r="F1010" s="13" t="s">
        <v>1990</v>
      </c>
      <c r="G1010" s="14" t="str">
        <f t="shared" si="15"/>
        <v>21501</v>
      </c>
      <c r="H1010" s="14" t="s">
        <v>48</v>
      </c>
      <c r="I1010" s="14" t="s">
        <v>28</v>
      </c>
      <c r="J1010" s="14" t="s">
        <v>4894</v>
      </c>
    </row>
    <row r="1011" spans="4:10" ht="25" customHeight="1" x14ac:dyDescent="0.2">
      <c r="D1011" s="13" t="s">
        <v>94</v>
      </c>
      <c r="E1011" s="13" t="s">
        <v>1993</v>
      </c>
      <c r="F1011" s="13" t="s">
        <v>1992</v>
      </c>
      <c r="G1011" s="14" t="str">
        <f t="shared" si="15"/>
        <v>21502</v>
      </c>
      <c r="H1011" s="14" t="s">
        <v>48</v>
      </c>
      <c r="I1011" s="14" t="s">
        <v>28</v>
      </c>
      <c r="J1011" s="14" t="s">
        <v>4895</v>
      </c>
    </row>
    <row r="1012" spans="4:10" ht="25" customHeight="1" x14ac:dyDescent="0.2">
      <c r="D1012" s="13" t="s">
        <v>94</v>
      </c>
      <c r="E1012" s="13" t="s">
        <v>1995</v>
      </c>
      <c r="F1012" s="13" t="s">
        <v>1994</v>
      </c>
      <c r="G1012" s="14" t="str">
        <f t="shared" si="15"/>
        <v>21503</v>
      </c>
      <c r="H1012" s="14" t="s">
        <v>48</v>
      </c>
      <c r="I1012" s="14" t="s">
        <v>28</v>
      </c>
      <c r="J1012" s="14" t="s">
        <v>4896</v>
      </c>
    </row>
    <row r="1013" spans="4:10" ht="25" customHeight="1" x14ac:dyDescent="0.2">
      <c r="D1013" s="13" t="s">
        <v>94</v>
      </c>
      <c r="E1013" s="13" t="s">
        <v>1997</v>
      </c>
      <c r="F1013" s="13" t="s">
        <v>1996</v>
      </c>
      <c r="G1013" s="14" t="str">
        <f t="shared" si="15"/>
        <v>21504</v>
      </c>
      <c r="H1013" s="14" t="s">
        <v>48</v>
      </c>
      <c r="I1013" s="14" t="s">
        <v>28</v>
      </c>
      <c r="J1013" s="14" t="s">
        <v>4897</v>
      </c>
    </row>
    <row r="1014" spans="4:10" ht="25" customHeight="1" x14ac:dyDescent="0.2">
      <c r="D1014" s="13" t="s">
        <v>94</v>
      </c>
      <c r="E1014" s="13" t="s">
        <v>1999</v>
      </c>
      <c r="F1014" s="13" t="s">
        <v>1998</v>
      </c>
      <c r="G1014" s="14" t="str">
        <f t="shared" si="15"/>
        <v>21505</v>
      </c>
      <c r="H1014" s="14" t="s">
        <v>48</v>
      </c>
      <c r="I1014" s="14" t="s">
        <v>28</v>
      </c>
      <c r="J1014" s="14" t="s">
        <v>4898</v>
      </c>
    </row>
    <row r="1015" spans="4:10" ht="25" customHeight="1" x14ac:dyDescent="0.2">
      <c r="D1015" s="13" t="s">
        <v>94</v>
      </c>
      <c r="E1015" s="13" t="s">
        <v>2001</v>
      </c>
      <c r="F1015" s="13" t="s">
        <v>2000</v>
      </c>
      <c r="G1015" s="14" t="str">
        <f t="shared" si="15"/>
        <v>21506</v>
      </c>
      <c r="H1015" s="14" t="s">
        <v>48</v>
      </c>
      <c r="I1015" s="14" t="s">
        <v>28</v>
      </c>
      <c r="J1015" s="14" t="s">
        <v>4899</v>
      </c>
    </row>
    <row r="1016" spans="4:10" ht="25" customHeight="1" x14ac:dyDescent="0.2">
      <c r="D1016" s="13" t="s">
        <v>94</v>
      </c>
      <c r="E1016" s="13" t="s">
        <v>2003</v>
      </c>
      <c r="F1016" s="13" t="s">
        <v>2002</v>
      </c>
      <c r="G1016" s="14" t="str">
        <f t="shared" si="15"/>
        <v>21507</v>
      </c>
      <c r="H1016" s="14" t="s">
        <v>48</v>
      </c>
      <c r="I1016" s="14" t="s">
        <v>28</v>
      </c>
      <c r="J1016" s="14" t="s">
        <v>4900</v>
      </c>
    </row>
    <row r="1017" spans="4:10" ht="25" customHeight="1" x14ac:dyDescent="0.2">
      <c r="D1017" s="13" t="s">
        <v>94</v>
      </c>
      <c r="E1017" s="13" t="s">
        <v>2005</v>
      </c>
      <c r="F1017" s="13" t="s">
        <v>2004</v>
      </c>
      <c r="G1017" s="14" t="str">
        <f t="shared" si="15"/>
        <v>21521</v>
      </c>
      <c r="H1017" s="14" t="s">
        <v>48</v>
      </c>
      <c r="I1017" s="14" t="s">
        <v>28</v>
      </c>
      <c r="J1017" s="14" t="s">
        <v>4901</v>
      </c>
    </row>
    <row r="1018" spans="4:10" ht="25" customHeight="1" x14ac:dyDescent="0.2">
      <c r="D1018" s="13" t="s">
        <v>94</v>
      </c>
      <c r="E1018" s="13" t="s">
        <v>2007</v>
      </c>
      <c r="F1018" s="13" t="s">
        <v>2006</v>
      </c>
      <c r="G1018" s="14" t="str">
        <f t="shared" si="15"/>
        <v>21604</v>
      </c>
      <c r="H1018" s="14" t="s">
        <v>48</v>
      </c>
      <c r="I1018" s="14" t="s">
        <v>28</v>
      </c>
      <c r="J1018" s="14" t="s">
        <v>4899</v>
      </c>
    </row>
    <row r="1019" spans="4:10" ht="25" customHeight="1" x14ac:dyDescent="0.2">
      <c r="D1019" s="14" t="s">
        <v>95</v>
      </c>
      <c r="E1019" s="14" t="s">
        <v>3866</v>
      </c>
      <c r="F1019" s="14" t="s">
        <v>3627</v>
      </c>
      <c r="G1019" s="14" t="str">
        <f t="shared" si="15"/>
        <v>22101</v>
      </c>
      <c r="H1019" s="14" t="s">
        <v>49</v>
      </c>
      <c r="I1019" s="14" t="s">
        <v>49</v>
      </c>
      <c r="J1019" s="14" t="s">
        <v>4902</v>
      </c>
    </row>
    <row r="1020" spans="4:10" ht="25" customHeight="1" x14ac:dyDescent="0.2">
      <c r="D1020" s="14" t="s">
        <v>95</v>
      </c>
      <c r="E1020" s="14" t="s">
        <v>3867</v>
      </c>
      <c r="F1020" s="14" t="s">
        <v>3628</v>
      </c>
      <c r="G1020" s="14" t="str">
        <f t="shared" si="15"/>
        <v>22102</v>
      </c>
      <c r="H1020" s="14" t="s">
        <v>49</v>
      </c>
      <c r="I1020" s="14" t="s">
        <v>49</v>
      </c>
      <c r="J1020" s="14" t="s">
        <v>4903</v>
      </c>
    </row>
    <row r="1021" spans="4:10" ht="25" customHeight="1" x14ac:dyDescent="0.2">
      <c r="D1021" s="14" t="s">
        <v>95</v>
      </c>
      <c r="E1021" s="14" t="s">
        <v>3868</v>
      </c>
      <c r="F1021" s="14" t="s">
        <v>3629</v>
      </c>
      <c r="G1021" s="14" t="str">
        <f t="shared" si="15"/>
        <v>22103</v>
      </c>
      <c r="H1021" s="14" t="s">
        <v>49</v>
      </c>
      <c r="I1021" s="14" t="s">
        <v>49</v>
      </c>
      <c r="J1021" s="14" t="s">
        <v>4123</v>
      </c>
    </row>
    <row r="1022" spans="4:10" ht="25" customHeight="1" x14ac:dyDescent="0.2">
      <c r="D1022" s="14" t="s">
        <v>95</v>
      </c>
      <c r="E1022" s="14" t="s">
        <v>3630</v>
      </c>
      <c r="F1022" s="14">
        <v>221384</v>
      </c>
      <c r="G1022" s="14" t="str">
        <f t="shared" si="15"/>
        <v>22138</v>
      </c>
      <c r="H1022" s="14" t="s">
        <v>49</v>
      </c>
      <c r="I1022" s="14" t="s">
        <v>4904</v>
      </c>
      <c r="J1022" s="14" t="s">
        <v>4479</v>
      </c>
    </row>
    <row r="1023" spans="4:10" ht="25" customHeight="1" x14ac:dyDescent="0.2">
      <c r="D1023" s="14" t="s">
        <v>95</v>
      </c>
      <c r="E1023" s="14" t="s">
        <v>3631</v>
      </c>
      <c r="F1023" s="14">
        <v>221392</v>
      </c>
      <c r="G1023" s="14" t="str">
        <f t="shared" si="15"/>
        <v>22139</v>
      </c>
      <c r="H1023" s="14" t="s">
        <v>49</v>
      </c>
      <c r="I1023" s="14" t="s">
        <v>4904</v>
      </c>
      <c r="J1023" s="14" t="s">
        <v>4905</v>
      </c>
    </row>
    <row r="1024" spans="4:10" ht="25" customHeight="1" x14ac:dyDescent="0.2">
      <c r="D1024" s="14" t="s">
        <v>95</v>
      </c>
      <c r="E1024" s="14" t="s">
        <v>3869</v>
      </c>
      <c r="F1024" s="14">
        <v>221406</v>
      </c>
      <c r="G1024" s="14" t="str">
        <f t="shared" si="15"/>
        <v>22140</v>
      </c>
      <c r="H1024" s="14" t="s">
        <v>49</v>
      </c>
      <c r="I1024" s="14" t="s">
        <v>4904</v>
      </c>
      <c r="J1024" s="14" t="s">
        <v>4906</v>
      </c>
    </row>
    <row r="1025" spans="4:10" ht="25" customHeight="1" x14ac:dyDescent="0.2">
      <c r="D1025" s="13" t="s">
        <v>95</v>
      </c>
      <c r="E1025" s="13" t="s">
        <v>2009</v>
      </c>
      <c r="F1025" s="13" t="s">
        <v>2008</v>
      </c>
      <c r="G1025" s="14" t="str">
        <f t="shared" si="15"/>
        <v>22203</v>
      </c>
      <c r="H1025" s="14" t="s">
        <v>49</v>
      </c>
      <c r="I1025" s="14" t="s">
        <v>4907</v>
      </c>
      <c r="J1025" s="14" t="s">
        <v>28</v>
      </c>
    </row>
    <row r="1026" spans="4:10" ht="25" customHeight="1" x14ac:dyDescent="0.2">
      <c r="D1026" s="13" t="s">
        <v>95</v>
      </c>
      <c r="E1026" s="13" t="s">
        <v>2011</v>
      </c>
      <c r="F1026" s="13" t="s">
        <v>2010</v>
      </c>
      <c r="G1026" s="14" t="str">
        <f t="shared" si="15"/>
        <v>22205</v>
      </c>
      <c r="H1026" s="14" t="s">
        <v>49</v>
      </c>
      <c r="I1026" s="14" t="s">
        <v>4908</v>
      </c>
      <c r="J1026" s="14" t="s">
        <v>28</v>
      </c>
    </row>
    <row r="1027" spans="4:10" ht="25" customHeight="1" x14ac:dyDescent="0.2">
      <c r="D1027" s="13" t="s">
        <v>95</v>
      </c>
      <c r="E1027" s="13" t="s">
        <v>2013</v>
      </c>
      <c r="F1027" s="13" t="s">
        <v>2012</v>
      </c>
      <c r="G1027" s="14" t="str">
        <f t="shared" si="15"/>
        <v>22206</v>
      </c>
      <c r="H1027" s="14" t="s">
        <v>49</v>
      </c>
      <c r="I1027" s="14" t="s">
        <v>4348</v>
      </c>
      <c r="J1027" s="14" t="s">
        <v>28</v>
      </c>
    </row>
    <row r="1028" spans="4:10" ht="25" customHeight="1" x14ac:dyDescent="0.2">
      <c r="D1028" s="13" t="s">
        <v>95</v>
      </c>
      <c r="E1028" s="13" t="s">
        <v>2015</v>
      </c>
      <c r="F1028" s="13" t="s">
        <v>2014</v>
      </c>
      <c r="G1028" s="14" t="str">
        <f t="shared" si="15"/>
        <v>22207</v>
      </c>
      <c r="H1028" s="14" t="s">
        <v>49</v>
      </c>
      <c r="I1028" s="14" t="s">
        <v>4909</v>
      </c>
      <c r="J1028" s="14" t="s">
        <v>28</v>
      </c>
    </row>
    <row r="1029" spans="4:10" ht="25" customHeight="1" x14ac:dyDescent="0.2">
      <c r="D1029" s="13" t="s">
        <v>95</v>
      </c>
      <c r="E1029" s="13" t="s">
        <v>2017</v>
      </c>
      <c r="F1029" s="13" t="s">
        <v>2016</v>
      </c>
      <c r="G1029" s="14" t="str">
        <f t="shared" ref="G1029:G1092" si="16">LEFT(F1029,5)</f>
        <v>22208</v>
      </c>
      <c r="H1029" s="14" t="s">
        <v>49</v>
      </c>
      <c r="I1029" s="14" t="s">
        <v>4910</v>
      </c>
      <c r="J1029" s="14" t="s">
        <v>28</v>
      </c>
    </row>
    <row r="1030" spans="4:10" ht="25" customHeight="1" x14ac:dyDescent="0.2">
      <c r="D1030" s="13" t="s">
        <v>95</v>
      </c>
      <c r="E1030" s="13" t="s">
        <v>2019</v>
      </c>
      <c r="F1030" s="13" t="s">
        <v>2018</v>
      </c>
      <c r="G1030" s="14" t="str">
        <f t="shared" si="16"/>
        <v>22209</v>
      </c>
      <c r="H1030" s="14" t="s">
        <v>49</v>
      </c>
      <c r="I1030" s="14" t="s">
        <v>4911</v>
      </c>
      <c r="J1030" s="14" t="s">
        <v>28</v>
      </c>
    </row>
    <row r="1031" spans="4:10" ht="25" customHeight="1" x14ac:dyDescent="0.2">
      <c r="D1031" s="13" t="s">
        <v>95</v>
      </c>
      <c r="E1031" s="13" t="s">
        <v>2021</v>
      </c>
      <c r="F1031" s="13" t="s">
        <v>2020</v>
      </c>
      <c r="G1031" s="14" t="str">
        <f t="shared" si="16"/>
        <v>22210</v>
      </c>
      <c r="H1031" s="14" t="s">
        <v>49</v>
      </c>
      <c r="I1031" s="14" t="s">
        <v>4912</v>
      </c>
      <c r="J1031" s="14" t="s">
        <v>28</v>
      </c>
    </row>
    <row r="1032" spans="4:10" ht="25" customHeight="1" x14ac:dyDescent="0.2">
      <c r="D1032" s="13" t="s">
        <v>95</v>
      </c>
      <c r="E1032" s="13" t="s">
        <v>2023</v>
      </c>
      <c r="F1032" s="13" t="s">
        <v>2022</v>
      </c>
      <c r="G1032" s="14" t="str">
        <f t="shared" si="16"/>
        <v>22211</v>
      </c>
      <c r="H1032" s="14" t="s">
        <v>49</v>
      </c>
      <c r="I1032" s="14" t="s">
        <v>4913</v>
      </c>
      <c r="J1032" s="14" t="s">
        <v>28</v>
      </c>
    </row>
    <row r="1033" spans="4:10" ht="25" customHeight="1" x14ac:dyDescent="0.2">
      <c r="D1033" s="13" t="s">
        <v>95</v>
      </c>
      <c r="E1033" s="13" t="s">
        <v>2025</v>
      </c>
      <c r="F1033" s="13" t="s">
        <v>2024</v>
      </c>
      <c r="G1033" s="14" t="str">
        <f t="shared" si="16"/>
        <v>22212</v>
      </c>
      <c r="H1033" s="14" t="s">
        <v>49</v>
      </c>
      <c r="I1033" s="14" t="s">
        <v>4914</v>
      </c>
      <c r="J1033" s="14" t="s">
        <v>28</v>
      </c>
    </row>
    <row r="1034" spans="4:10" ht="25" customHeight="1" x14ac:dyDescent="0.2">
      <c r="D1034" s="13" t="s">
        <v>95</v>
      </c>
      <c r="E1034" s="13" t="s">
        <v>2027</v>
      </c>
      <c r="F1034" s="13" t="s">
        <v>2026</v>
      </c>
      <c r="G1034" s="14" t="str">
        <f t="shared" si="16"/>
        <v>22213</v>
      </c>
      <c r="H1034" s="14" t="s">
        <v>49</v>
      </c>
      <c r="I1034" s="14" t="s">
        <v>4915</v>
      </c>
      <c r="J1034" s="14" t="s">
        <v>28</v>
      </c>
    </row>
    <row r="1035" spans="4:10" ht="25" customHeight="1" x14ac:dyDescent="0.2">
      <c r="D1035" s="13" t="s">
        <v>95</v>
      </c>
      <c r="E1035" s="13" t="s">
        <v>2029</v>
      </c>
      <c r="F1035" s="13" t="s">
        <v>2028</v>
      </c>
      <c r="G1035" s="14" t="str">
        <f t="shared" si="16"/>
        <v>22214</v>
      </c>
      <c r="H1035" s="14" t="s">
        <v>49</v>
      </c>
      <c r="I1035" s="14" t="s">
        <v>4916</v>
      </c>
      <c r="J1035" s="14" t="s">
        <v>28</v>
      </c>
    </row>
    <row r="1036" spans="4:10" ht="25" customHeight="1" x14ac:dyDescent="0.2">
      <c r="D1036" s="13" t="s">
        <v>95</v>
      </c>
      <c r="E1036" s="13" t="s">
        <v>2031</v>
      </c>
      <c r="F1036" s="13" t="s">
        <v>2030</v>
      </c>
      <c r="G1036" s="14" t="str">
        <f t="shared" si="16"/>
        <v>22215</v>
      </c>
      <c r="H1036" s="14" t="s">
        <v>49</v>
      </c>
      <c r="I1036" s="14" t="s">
        <v>4917</v>
      </c>
      <c r="J1036" s="14" t="s">
        <v>28</v>
      </c>
    </row>
    <row r="1037" spans="4:10" ht="25" customHeight="1" x14ac:dyDescent="0.2">
      <c r="D1037" s="13" t="s">
        <v>95</v>
      </c>
      <c r="E1037" s="13" t="s">
        <v>2033</v>
      </c>
      <c r="F1037" s="13" t="s">
        <v>2032</v>
      </c>
      <c r="G1037" s="14" t="str">
        <f t="shared" si="16"/>
        <v>22216</v>
      </c>
      <c r="H1037" s="14" t="s">
        <v>49</v>
      </c>
      <c r="I1037" s="14" t="s">
        <v>4918</v>
      </c>
      <c r="J1037" s="14" t="s">
        <v>28</v>
      </c>
    </row>
    <row r="1038" spans="4:10" ht="25" customHeight="1" x14ac:dyDescent="0.2">
      <c r="D1038" s="13" t="s">
        <v>95</v>
      </c>
      <c r="E1038" s="13" t="s">
        <v>2035</v>
      </c>
      <c r="F1038" s="13" t="s">
        <v>2034</v>
      </c>
      <c r="G1038" s="14" t="str">
        <f t="shared" si="16"/>
        <v>22219</v>
      </c>
      <c r="H1038" s="14" t="s">
        <v>49</v>
      </c>
      <c r="I1038" s="14" t="s">
        <v>4919</v>
      </c>
      <c r="J1038" s="14" t="s">
        <v>28</v>
      </c>
    </row>
    <row r="1039" spans="4:10" ht="25" customHeight="1" x14ac:dyDescent="0.2">
      <c r="D1039" s="13" t="s">
        <v>95</v>
      </c>
      <c r="E1039" s="13" t="s">
        <v>2037</v>
      </c>
      <c r="F1039" s="13" t="s">
        <v>2036</v>
      </c>
      <c r="G1039" s="14" t="str">
        <f t="shared" si="16"/>
        <v>22220</v>
      </c>
      <c r="H1039" s="14" t="s">
        <v>49</v>
      </c>
      <c r="I1039" s="14" t="s">
        <v>4920</v>
      </c>
      <c r="J1039" s="14" t="s">
        <v>28</v>
      </c>
    </row>
    <row r="1040" spans="4:10" ht="25" customHeight="1" x14ac:dyDescent="0.2">
      <c r="D1040" s="13" t="s">
        <v>95</v>
      </c>
      <c r="E1040" s="13" t="s">
        <v>2039</v>
      </c>
      <c r="F1040" s="13" t="s">
        <v>2038</v>
      </c>
      <c r="G1040" s="14" t="str">
        <f t="shared" si="16"/>
        <v>22221</v>
      </c>
      <c r="H1040" s="14" t="s">
        <v>49</v>
      </c>
      <c r="I1040" s="14" t="s">
        <v>4921</v>
      </c>
      <c r="J1040" s="14" t="s">
        <v>28</v>
      </c>
    </row>
    <row r="1041" spans="4:10" ht="25" customHeight="1" x14ac:dyDescent="0.2">
      <c r="D1041" s="13" t="s">
        <v>95</v>
      </c>
      <c r="E1041" s="13" t="s">
        <v>2041</v>
      </c>
      <c r="F1041" s="13" t="s">
        <v>2040</v>
      </c>
      <c r="G1041" s="14" t="str">
        <f t="shared" si="16"/>
        <v>22222</v>
      </c>
      <c r="H1041" s="14" t="s">
        <v>49</v>
      </c>
      <c r="I1041" s="14" t="s">
        <v>4922</v>
      </c>
      <c r="J1041" s="14" t="s">
        <v>28</v>
      </c>
    </row>
    <row r="1042" spans="4:10" ht="25" customHeight="1" x14ac:dyDescent="0.2">
      <c r="D1042" s="13" t="s">
        <v>95</v>
      </c>
      <c r="E1042" s="13" t="s">
        <v>2043</v>
      </c>
      <c r="F1042" s="13" t="s">
        <v>2042</v>
      </c>
      <c r="G1042" s="14" t="str">
        <f t="shared" si="16"/>
        <v>22223</v>
      </c>
      <c r="H1042" s="14" t="s">
        <v>49</v>
      </c>
      <c r="I1042" s="14" t="s">
        <v>4923</v>
      </c>
      <c r="J1042" s="14" t="s">
        <v>28</v>
      </c>
    </row>
    <row r="1043" spans="4:10" ht="25" customHeight="1" x14ac:dyDescent="0.2">
      <c r="D1043" s="13" t="s">
        <v>95</v>
      </c>
      <c r="E1043" s="13" t="s">
        <v>2045</v>
      </c>
      <c r="F1043" s="13" t="s">
        <v>2044</v>
      </c>
      <c r="G1043" s="14" t="str">
        <f t="shared" si="16"/>
        <v>22224</v>
      </c>
      <c r="H1043" s="14" t="s">
        <v>49</v>
      </c>
      <c r="I1043" s="14" t="s">
        <v>4924</v>
      </c>
      <c r="J1043" s="14" t="s">
        <v>28</v>
      </c>
    </row>
    <row r="1044" spans="4:10" ht="25" customHeight="1" x14ac:dyDescent="0.2">
      <c r="D1044" s="13" t="s">
        <v>95</v>
      </c>
      <c r="E1044" s="13" t="s">
        <v>2047</v>
      </c>
      <c r="F1044" s="13" t="s">
        <v>2046</v>
      </c>
      <c r="G1044" s="14" t="str">
        <f t="shared" si="16"/>
        <v>22225</v>
      </c>
      <c r="H1044" s="14" t="s">
        <v>49</v>
      </c>
      <c r="I1044" s="14" t="s">
        <v>4925</v>
      </c>
      <c r="J1044" s="14" t="s">
        <v>28</v>
      </c>
    </row>
    <row r="1045" spans="4:10" ht="25" customHeight="1" x14ac:dyDescent="0.2">
      <c r="D1045" s="13" t="s">
        <v>95</v>
      </c>
      <c r="E1045" s="13" t="s">
        <v>2049</v>
      </c>
      <c r="F1045" s="13" t="s">
        <v>2048</v>
      </c>
      <c r="G1045" s="14" t="str">
        <f t="shared" si="16"/>
        <v>22226</v>
      </c>
      <c r="H1045" s="14" t="s">
        <v>49</v>
      </c>
      <c r="I1045" s="14" t="s">
        <v>4926</v>
      </c>
      <c r="J1045" s="14" t="s">
        <v>28</v>
      </c>
    </row>
    <row r="1046" spans="4:10" ht="25" customHeight="1" x14ac:dyDescent="0.2">
      <c r="D1046" s="13" t="s">
        <v>95</v>
      </c>
      <c r="E1046" s="13" t="s">
        <v>2051</v>
      </c>
      <c r="F1046" s="13" t="s">
        <v>2050</v>
      </c>
      <c r="G1046" s="14" t="str">
        <f t="shared" si="16"/>
        <v>22301</v>
      </c>
      <c r="H1046" s="14" t="s">
        <v>49</v>
      </c>
      <c r="I1046" s="14" t="s">
        <v>28</v>
      </c>
      <c r="J1046" s="14" t="s">
        <v>4927</v>
      </c>
    </row>
    <row r="1047" spans="4:10" ht="25" customHeight="1" x14ac:dyDescent="0.2">
      <c r="D1047" s="13" t="s">
        <v>95</v>
      </c>
      <c r="E1047" s="13" t="s">
        <v>2053</v>
      </c>
      <c r="F1047" s="13" t="s">
        <v>2052</v>
      </c>
      <c r="G1047" s="14" t="str">
        <f t="shared" si="16"/>
        <v>22302</v>
      </c>
      <c r="H1047" s="14" t="s">
        <v>49</v>
      </c>
      <c r="I1047" s="14" t="s">
        <v>28</v>
      </c>
      <c r="J1047" s="14" t="s">
        <v>4928</v>
      </c>
    </row>
    <row r="1048" spans="4:10" ht="25" customHeight="1" x14ac:dyDescent="0.2">
      <c r="D1048" s="13" t="s">
        <v>95</v>
      </c>
      <c r="E1048" s="13" t="s">
        <v>2055</v>
      </c>
      <c r="F1048" s="13" t="s">
        <v>2054</v>
      </c>
      <c r="G1048" s="14" t="str">
        <f t="shared" si="16"/>
        <v>22304</v>
      </c>
      <c r="H1048" s="14" t="s">
        <v>49</v>
      </c>
      <c r="I1048" s="14" t="s">
        <v>28</v>
      </c>
      <c r="J1048" s="14" t="s">
        <v>4929</v>
      </c>
    </row>
    <row r="1049" spans="4:10" ht="25" customHeight="1" x14ac:dyDescent="0.2">
      <c r="D1049" s="13" t="s">
        <v>95</v>
      </c>
      <c r="E1049" s="13" t="s">
        <v>2057</v>
      </c>
      <c r="F1049" s="13" t="s">
        <v>2056</v>
      </c>
      <c r="G1049" s="14" t="str">
        <f t="shared" si="16"/>
        <v>22305</v>
      </c>
      <c r="H1049" s="14" t="s">
        <v>49</v>
      </c>
      <c r="I1049" s="14" t="s">
        <v>28</v>
      </c>
      <c r="J1049" s="14" t="s">
        <v>4930</v>
      </c>
    </row>
    <row r="1050" spans="4:10" ht="25" customHeight="1" x14ac:dyDescent="0.2">
      <c r="D1050" s="13" t="s">
        <v>95</v>
      </c>
      <c r="E1050" s="13" t="s">
        <v>2059</v>
      </c>
      <c r="F1050" s="13" t="s">
        <v>2058</v>
      </c>
      <c r="G1050" s="14" t="str">
        <f t="shared" si="16"/>
        <v>22306</v>
      </c>
      <c r="H1050" s="14" t="s">
        <v>49</v>
      </c>
      <c r="I1050" s="14" t="s">
        <v>28</v>
      </c>
      <c r="J1050" s="14" t="s">
        <v>4931</v>
      </c>
    </row>
    <row r="1051" spans="4:10" ht="25" customHeight="1" x14ac:dyDescent="0.2">
      <c r="D1051" s="13" t="s">
        <v>95</v>
      </c>
      <c r="E1051" s="13" t="s">
        <v>2061</v>
      </c>
      <c r="F1051" s="13" t="s">
        <v>2060</v>
      </c>
      <c r="G1051" s="14" t="str">
        <f t="shared" si="16"/>
        <v>22325</v>
      </c>
      <c r="H1051" s="14" t="s">
        <v>49</v>
      </c>
      <c r="I1051" s="14" t="s">
        <v>28</v>
      </c>
      <c r="J1051" s="14" t="s">
        <v>4932</v>
      </c>
    </row>
    <row r="1052" spans="4:10" ht="25" customHeight="1" x14ac:dyDescent="0.2">
      <c r="D1052" s="13" t="s">
        <v>95</v>
      </c>
      <c r="E1052" s="13" t="s">
        <v>433</v>
      </c>
      <c r="F1052" s="13" t="s">
        <v>2062</v>
      </c>
      <c r="G1052" s="14" t="str">
        <f t="shared" si="16"/>
        <v>22341</v>
      </c>
      <c r="H1052" s="14" t="s">
        <v>49</v>
      </c>
      <c r="I1052" s="14" t="s">
        <v>28</v>
      </c>
      <c r="J1052" s="14" t="s">
        <v>4123</v>
      </c>
    </row>
    <row r="1053" spans="4:10" ht="25" customHeight="1" x14ac:dyDescent="0.2">
      <c r="D1053" s="13" t="s">
        <v>95</v>
      </c>
      <c r="E1053" s="13" t="s">
        <v>2064</v>
      </c>
      <c r="F1053" s="13" t="s">
        <v>2063</v>
      </c>
      <c r="G1053" s="14" t="str">
        <f t="shared" si="16"/>
        <v>22342</v>
      </c>
      <c r="H1053" s="14" t="s">
        <v>49</v>
      </c>
      <c r="I1053" s="14" t="s">
        <v>28</v>
      </c>
      <c r="J1053" s="14" t="s">
        <v>4933</v>
      </c>
    </row>
    <row r="1054" spans="4:10" ht="25" customHeight="1" x14ac:dyDescent="0.2">
      <c r="D1054" s="13" t="s">
        <v>95</v>
      </c>
      <c r="E1054" s="13" t="s">
        <v>2066</v>
      </c>
      <c r="F1054" s="13" t="s">
        <v>2065</v>
      </c>
      <c r="G1054" s="14" t="str">
        <f t="shared" si="16"/>
        <v>22344</v>
      </c>
      <c r="H1054" s="14" t="s">
        <v>49</v>
      </c>
      <c r="I1054" s="14" t="s">
        <v>28</v>
      </c>
      <c r="J1054" s="14" t="s">
        <v>4423</v>
      </c>
    </row>
    <row r="1055" spans="4:10" ht="25" customHeight="1" x14ac:dyDescent="0.2">
      <c r="D1055" s="13" t="s">
        <v>95</v>
      </c>
      <c r="E1055" s="13" t="s">
        <v>2068</v>
      </c>
      <c r="F1055" s="13" t="s">
        <v>2067</v>
      </c>
      <c r="G1055" s="14" t="str">
        <f t="shared" si="16"/>
        <v>22424</v>
      </c>
      <c r="H1055" s="14" t="s">
        <v>49</v>
      </c>
      <c r="I1055" s="14" t="s">
        <v>28</v>
      </c>
      <c r="J1055" s="14" t="s">
        <v>4934</v>
      </c>
    </row>
    <row r="1056" spans="4:10" ht="25" customHeight="1" x14ac:dyDescent="0.2">
      <c r="D1056" s="13" t="s">
        <v>95</v>
      </c>
      <c r="E1056" s="13" t="s">
        <v>2070</v>
      </c>
      <c r="F1056" s="13" t="s">
        <v>2069</v>
      </c>
      <c r="G1056" s="14" t="str">
        <f t="shared" si="16"/>
        <v>22429</v>
      </c>
      <c r="H1056" s="14" t="s">
        <v>49</v>
      </c>
      <c r="I1056" s="14" t="s">
        <v>28</v>
      </c>
      <c r="J1056" s="14" t="s">
        <v>4935</v>
      </c>
    </row>
    <row r="1057" spans="4:10" ht="25" customHeight="1" x14ac:dyDescent="0.2">
      <c r="D1057" s="13" t="s">
        <v>95</v>
      </c>
      <c r="E1057" s="13" t="s">
        <v>209</v>
      </c>
      <c r="F1057" s="13" t="s">
        <v>2071</v>
      </c>
      <c r="G1057" s="14" t="str">
        <f t="shared" si="16"/>
        <v>22461</v>
      </c>
      <c r="H1057" s="14" t="s">
        <v>49</v>
      </c>
      <c r="I1057" s="14" t="s">
        <v>28</v>
      </c>
      <c r="J1057" s="14" t="s">
        <v>4011</v>
      </c>
    </row>
    <row r="1058" spans="4:10" ht="25" customHeight="1" x14ac:dyDescent="0.2">
      <c r="D1058" s="14" t="s">
        <v>96</v>
      </c>
      <c r="E1058" s="14" t="s">
        <v>3870</v>
      </c>
      <c r="F1058" s="14" t="s">
        <v>3632</v>
      </c>
      <c r="G1058" s="14" t="str">
        <f t="shared" si="16"/>
        <v>23101</v>
      </c>
      <c r="H1058" s="14" t="s">
        <v>50</v>
      </c>
      <c r="I1058" s="14" t="s">
        <v>4936</v>
      </c>
      <c r="J1058" s="14" t="s">
        <v>4937</v>
      </c>
    </row>
    <row r="1059" spans="4:10" ht="25" customHeight="1" x14ac:dyDescent="0.2">
      <c r="D1059" s="14" t="s">
        <v>96</v>
      </c>
      <c r="E1059" s="14" t="s">
        <v>3871</v>
      </c>
      <c r="F1059" s="14" t="s">
        <v>3633</v>
      </c>
      <c r="G1059" s="14" t="str">
        <f t="shared" si="16"/>
        <v>23102</v>
      </c>
      <c r="H1059" s="14" t="s">
        <v>50</v>
      </c>
      <c r="I1059" s="14" t="s">
        <v>4936</v>
      </c>
      <c r="J1059" s="14" t="s">
        <v>4703</v>
      </c>
    </row>
    <row r="1060" spans="4:10" ht="25" customHeight="1" x14ac:dyDescent="0.2">
      <c r="D1060" s="14" t="s">
        <v>96</v>
      </c>
      <c r="E1060" s="14" t="s">
        <v>3872</v>
      </c>
      <c r="F1060" s="14" t="s">
        <v>3634</v>
      </c>
      <c r="G1060" s="14" t="str">
        <f t="shared" si="16"/>
        <v>23103</v>
      </c>
      <c r="H1060" s="14" t="s">
        <v>50</v>
      </c>
      <c r="I1060" s="14" t="s">
        <v>4936</v>
      </c>
      <c r="J1060" s="14" t="s">
        <v>4476</v>
      </c>
    </row>
    <row r="1061" spans="4:10" ht="25" customHeight="1" x14ac:dyDescent="0.2">
      <c r="D1061" s="14" t="s">
        <v>96</v>
      </c>
      <c r="E1061" s="14" t="s">
        <v>3873</v>
      </c>
      <c r="F1061" s="14" t="s">
        <v>3635</v>
      </c>
      <c r="G1061" s="14" t="str">
        <f t="shared" si="16"/>
        <v>23104</v>
      </c>
      <c r="H1061" s="14" t="s">
        <v>50</v>
      </c>
      <c r="I1061" s="14" t="s">
        <v>4936</v>
      </c>
      <c r="J1061" s="14" t="s">
        <v>4475</v>
      </c>
    </row>
    <row r="1062" spans="4:10" ht="25" customHeight="1" x14ac:dyDescent="0.2">
      <c r="D1062" s="14" t="s">
        <v>96</v>
      </c>
      <c r="E1062" s="14" t="s">
        <v>3874</v>
      </c>
      <c r="F1062" s="14" t="s">
        <v>3636</v>
      </c>
      <c r="G1062" s="14" t="str">
        <f t="shared" si="16"/>
        <v>23105</v>
      </c>
      <c r="H1062" s="14" t="s">
        <v>50</v>
      </c>
      <c r="I1062" s="14" t="s">
        <v>4936</v>
      </c>
      <c r="J1062" s="14" t="s">
        <v>4938</v>
      </c>
    </row>
    <row r="1063" spans="4:10" ht="25" customHeight="1" x14ac:dyDescent="0.2">
      <c r="D1063" s="14" t="s">
        <v>96</v>
      </c>
      <c r="E1063" s="14" t="s">
        <v>3875</v>
      </c>
      <c r="F1063" s="14" t="s">
        <v>3637</v>
      </c>
      <c r="G1063" s="14" t="str">
        <f t="shared" si="16"/>
        <v>23106</v>
      </c>
      <c r="H1063" s="14" t="s">
        <v>50</v>
      </c>
      <c r="I1063" s="14" t="s">
        <v>4936</v>
      </c>
      <c r="J1063" s="14" t="s">
        <v>4659</v>
      </c>
    </row>
    <row r="1064" spans="4:10" ht="25" customHeight="1" x14ac:dyDescent="0.2">
      <c r="D1064" s="14" t="s">
        <v>96</v>
      </c>
      <c r="E1064" s="14" t="s">
        <v>3876</v>
      </c>
      <c r="F1064" s="14" t="s">
        <v>3638</v>
      </c>
      <c r="G1064" s="14" t="str">
        <f t="shared" si="16"/>
        <v>23107</v>
      </c>
      <c r="H1064" s="14" t="s">
        <v>50</v>
      </c>
      <c r="I1064" s="14" t="s">
        <v>4936</v>
      </c>
      <c r="J1064" s="14" t="s">
        <v>4349</v>
      </c>
    </row>
    <row r="1065" spans="4:10" ht="25" customHeight="1" x14ac:dyDescent="0.2">
      <c r="D1065" s="14" t="s">
        <v>96</v>
      </c>
      <c r="E1065" s="14" t="s">
        <v>3877</v>
      </c>
      <c r="F1065" s="14" t="s">
        <v>3639</v>
      </c>
      <c r="G1065" s="14" t="str">
        <f t="shared" si="16"/>
        <v>23108</v>
      </c>
      <c r="H1065" s="14" t="s">
        <v>50</v>
      </c>
      <c r="I1065" s="14" t="s">
        <v>4936</v>
      </c>
      <c r="J1065" s="14" t="s">
        <v>4645</v>
      </c>
    </row>
    <row r="1066" spans="4:10" ht="25" customHeight="1" x14ac:dyDescent="0.2">
      <c r="D1066" s="14" t="s">
        <v>96</v>
      </c>
      <c r="E1066" s="14" t="s">
        <v>3878</v>
      </c>
      <c r="F1066" s="14" t="s">
        <v>3640</v>
      </c>
      <c r="G1066" s="14" t="str">
        <f t="shared" si="16"/>
        <v>23109</v>
      </c>
      <c r="H1066" s="14" t="s">
        <v>50</v>
      </c>
      <c r="I1066" s="14" t="s">
        <v>4936</v>
      </c>
      <c r="J1066" s="14" t="s">
        <v>4939</v>
      </c>
    </row>
    <row r="1067" spans="4:10" ht="25" customHeight="1" x14ac:dyDescent="0.2">
      <c r="D1067" s="14" t="s">
        <v>96</v>
      </c>
      <c r="E1067" s="14" t="s">
        <v>3879</v>
      </c>
      <c r="F1067" s="14" t="s">
        <v>3641</v>
      </c>
      <c r="G1067" s="14" t="str">
        <f t="shared" si="16"/>
        <v>23110</v>
      </c>
      <c r="H1067" s="14" t="s">
        <v>50</v>
      </c>
      <c r="I1067" s="14" t="s">
        <v>4936</v>
      </c>
      <c r="J1067" s="14" t="s">
        <v>4071</v>
      </c>
    </row>
    <row r="1068" spans="4:10" ht="25" customHeight="1" x14ac:dyDescent="0.2">
      <c r="D1068" s="14" t="s">
        <v>96</v>
      </c>
      <c r="E1068" s="14" t="s">
        <v>3880</v>
      </c>
      <c r="F1068" s="14" t="s">
        <v>3642</v>
      </c>
      <c r="G1068" s="14" t="str">
        <f t="shared" si="16"/>
        <v>23111</v>
      </c>
      <c r="H1068" s="14" t="s">
        <v>50</v>
      </c>
      <c r="I1068" s="14" t="s">
        <v>4936</v>
      </c>
      <c r="J1068" s="14" t="s">
        <v>4600</v>
      </c>
    </row>
    <row r="1069" spans="4:10" ht="25" customHeight="1" x14ac:dyDescent="0.2">
      <c r="D1069" s="14" t="s">
        <v>96</v>
      </c>
      <c r="E1069" s="14" t="s">
        <v>3881</v>
      </c>
      <c r="F1069" s="14" t="s">
        <v>3643</v>
      </c>
      <c r="G1069" s="14" t="str">
        <f t="shared" si="16"/>
        <v>23112</v>
      </c>
      <c r="H1069" s="14" t="s">
        <v>50</v>
      </c>
      <c r="I1069" s="14" t="s">
        <v>4936</v>
      </c>
      <c r="J1069" s="14" t="s">
        <v>4482</v>
      </c>
    </row>
    <row r="1070" spans="4:10" ht="25" customHeight="1" x14ac:dyDescent="0.2">
      <c r="D1070" s="14" t="s">
        <v>96</v>
      </c>
      <c r="E1070" s="14" t="s">
        <v>3882</v>
      </c>
      <c r="F1070" s="14" t="s">
        <v>3644</v>
      </c>
      <c r="G1070" s="14" t="str">
        <f t="shared" si="16"/>
        <v>23113</v>
      </c>
      <c r="H1070" s="14" t="s">
        <v>50</v>
      </c>
      <c r="I1070" s="14" t="s">
        <v>4936</v>
      </c>
      <c r="J1070" s="14" t="s">
        <v>4940</v>
      </c>
    </row>
    <row r="1071" spans="4:10" ht="25" customHeight="1" x14ac:dyDescent="0.2">
      <c r="D1071" s="14" t="s">
        <v>96</v>
      </c>
      <c r="E1071" s="14" t="s">
        <v>3883</v>
      </c>
      <c r="F1071" s="14" t="s">
        <v>3645</v>
      </c>
      <c r="G1071" s="14" t="str">
        <f t="shared" si="16"/>
        <v>23114</v>
      </c>
      <c r="H1071" s="14" t="s">
        <v>50</v>
      </c>
      <c r="I1071" s="14" t="s">
        <v>4936</v>
      </c>
      <c r="J1071" s="14" t="s">
        <v>4483</v>
      </c>
    </row>
    <row r="1072" spans="4:10" ht="25" customHeight="1" x14ac:dyDescent="0.2">
      <c r="D1072" s="14" t="s">
        <v>96</v>
      </c>
      <c r="E1072" s="14" t="s">
        <v>3884</v>
      </c>
      <c r="F1072" s="14" t="s">
        <v>3646</v>
      </c>
      <c r="G1072" s="14" t="str">
        <f t="shared" si="16"/>
        <v>23115</v>
      </c>
      <c r="H1072" s="14" t="s">
        <v>50</v>
      </c>
      <c r="I1072" s="14" t="s">
        <v>4936</v>
      </c>
      <c r="J1072" s="14" t="s">
        <v>4941</v>
      </c>
    </row>
    <row r="1073" spans="4:10" ht="25" customHeight="1" x14ac:dyDescent="0.2">
      <c r="D1073" s="14" t="s">
        <v>96</v>
      </c>
      <c r="E1073" s="14" t="s">
        <v>3885</v>
      </c>
      <c r="F1073" s="14" t="s">
        <v>3647</v>
      </c>
      <c r="G1073" s="14" t="str">
        <f t="shared" si="16"/>
        <v>23116</v>
      </c>
      <c r="H1073" s="14" t="s">
        <v>50</v>
      </c>
      <c r="I1073" s="14" t="s">
        <v>4936</v>
      </c>
      <c r="J1073" s="14" t="s">
        <v>4942</v>
      </c>
    </row>
    <row r="1074" spans="4:10" ht="25" customHeight="1" x14ac:dyDescent="0.2">
      <c r="D1074" s="13" t="s">
        <v>96</v>
      </c>
      <c r="E1074" s="13" t="s">
        <v>2073</v>
      </c>
      <c r="F1074" s="13" t="s">
        <v>2072</v>
      </c>
      <c r="G1074" s="14" t="str">
        <f t="shared" si="16"/>
        <v>23201</v>
      </c>
      <c r="H1074" s="14" t="s">
        <v>50</v>
      </c>
      <c r="I1074" s="14" t="s">
        <v>4943</v>
      </c>
      <c r="J1074" s="14" t="s">
        <v>28</v>
      </c>
    </row>
    <row r="1075" spans="4:10" ht="25" customHeight="1" x14ac:dyDescent="0.2">
      <c r="D1075" s="13" t="s">
        <v>96</v>
      </c>
      <c r="E1075" s="13" t="s">
        <v>2075</v>
      </c>
      <c r="F1075" s="13" t="s">
        <v>2074</v>
      </c>
      <c r="G1075" s="14" t="str">
        <f t="shared" si="16"/>
        <v>23202</v>
      </c>
      <c r="H1075" s="14" t="s">
        <v>50</v>
      </c>
      <c r="I1075" s="14" t="s">
        <v>4944</v>
      </c>
      <c r="J1075" s="14" t="s">
        <v>28</v>
      </c>
    </row>
    <row r="1076" spans="4:10" ht="25" customHeight="1" x14ac:dyDescent="0.2">
      <c r="D1076" s="13" t="s">
        <v>96</v>
      </c>
      <c r="E1076" s="13" t="s">
        <v>2077</v>
      </c>
      <c r="F1076" s="13" t="s">
        <v>2076</v>
      </c>
      <c r="G1076" s="14" t="str">
        <f t="shared" si="16"/>
        <v>23203</v>
      </c>
      <c r="H1076" s="14" t="s">
        <v>50</v>
      </c>
      <c r="I1076" s="14" t="s">
        <v>4591</v>
      </c>
      <c r="J1076" s="14" t="s">
        <v>28</v>
      </c>
    </row>
    <row r="1077" spans="4:10" ht="25" customHeight="1" x14ac:dyDescent="0.2">
      <c r="D1077" s="13" t="s">
        <v>96</v>
      </c>
      <c r="E1077" s="13" t="s">
        <v>2079</v>
      </c>
      <c r="F1077" s="13" t="s">
        <v>2078</v>
      </c>
      <c r="G1077" s="14" t="str">
        <f t="shared" si="16"/>
        <v>23204</v>
      </c>
      <c r="H1077" s="14" t="s">
        <v>50</v>
      </c>
      <c r="I1077" s="14" t="s">
        <v>4945</v>
      </c>
      <c r="J1077" s="14" t="s">
        <v>28</v>
      </c>
    </row>
    <row r="1078" spans="4:10" ht="25" customHeight="1" x14ac:dyDescent="0.2">
      <c r="D1078" s="13" t="s">
        <v>96</v>
      </c>
      <c r="E1078" s="13" t="s">
        <v>2081</v>
      </c>
      <c r="F1078" s="13" t="s">
        <v>2080</v>
      </c>
      <c r="G1078" s="14" t="str">
        <f t="shared" si="16"/>
        <v>23205</v>
      </c>
      <c r="H1078" s="14" t="s">
        <v>50</v>
      </c>
      <c r="I1078" s="14" t="s">
        <v>4946</v>
      </c>
      <c r="J1078" s="14" t="s">
        <v>28</v>
      </c>
    </row>
    <row r="1079" spans="4:10" ht="25" customHeight="1" x14ac:dyDescent="0.2">
      <c r="D1079" s="13" t="s">
        <v>96</v>
      </c>
      <c r="E1079" s="13" t="s">
        <v>2083</v>
      </c>
      <c r="F1079" s="13" t="s">
        <v>2082</v>
      </c>
      <c r="G1079" s="14" t="str">
        <f t="shared" si="16"/>
        <v>23206</v>
      </c>
      <c r="H1079" s="14" t="s">
        <v>50</v>
      </c>
      <c r="I1079" s="14" t="s">
        <v>4947</v>
      </c>
      <c r="J1079" s="14" t="s">
        <v>28</v>
      </c>
    </row>
    <row r="1080" spans="4:10" ht="25" customHeight="1" x14ac:dyDescent="0.2">
      <c r="D1080" s="13" t="s">
        <v>96</v>
      </c>
      <c r="E1080" s="13" t="s">
        <v>2085</v>
      </c>
      <c r="F1080" s="13" t="s">
        <v>2084</v>
      </c>
      <c r="G1080" s="14" t="str">
        <f t="shared" si="16"/>
        <v>23207</v>
      </c>
      <c r="H1080" s="14" t="s">
        <v>50</v>
      </c>
      <c r="I1080" s="14" t="s">
        <v>4948</v>
      </c>
      <c r="J1080" s="14" t="s">
        <v>28</v>
      </c>
    </row>
    <row r="1081" spans="4:10" ht="25" customHeight="1" x14ac:dyDescent="0.2">
      <c r="D1081" s="13" t="s">
        <v>96</v>
      </c>
      <c r="E1081" s="13" t="s">
        <v>2087</v>
      </c>
      <c r="F1081" s="13" t="s">
        <v>2086</v>
      </c>
      <c r="G1081" s="14" t="str">
        <f t="shared" si="16"/>
        <v>23208</v>
      </c>
      <c r="H1081" s="14" t="s">
        <v>50</v>
      </c>
      <c r="I1081" s="14" t="s">
        <v>4949</v>
      </c>
      <c r="J1081" s="14" t="s">
        <v>28</v>
      </c>
    </row>
    <row r="1082" spans="4:10" ht="25" customHeight="1" x14ac:dyDescent="0.2">
      <c r="D1082" s="13" t="s">
        <v>96</v>
      </c>
      <c r="E1082" s="13" t="s">
        <v>2089</v>
      </c>
      <c r="F1082" s="13" t="s">
        <v>2088</v>
      </c>
      <c r="G1082" s="14" t="str">
        <f t="shared" si="16"/>
        <v>23209</v>
      </c>
      <c r="H1082" s="14" t="s">
        <v>50</v>
      </c>
      <c r="I1082" s="14" t="s">
        <v>4950</v>
      </c>
      <c r="J1082" s="14" t="s">
        <v>28</v>
      </c>
    </row>
    <row r="1083" spans="4:10" ht="25" customHeight="1" x14ac:dyDescent="0.2">
      <c r="D1083" s="13" t="s">
        <v>96</v>
      </c>
      <c r="E1083" s="13" t="s">
        <v>2091</v>
      </c>
      <c r="F1083" s="13" t="s">
        <v>2090</v>
      </c>
      <c r="G1083" s="14" t="str">
        <f t="shared" si="16"/>
        <v>23210</v>
      </c>
      <c r="H1083" s="14" t="s">
        <v>50</v>
      </c>
      <c r="I1083" s="14" t="s">
        <v>4951</v>
      </c>
      <c r="J1083" s="14" t="s">
        <v>28</v>
      </c>
    </row>
    <row r="1084" spans="4:10" ht="25" customHeight="1" x14ac:dyDescent="0.2">
      <c r="D1084" s="13" t="s">
        <v>96</v>
      </c>
      <c r="E1084" s="13" t="s">
        <v>2093</v>
      </c>
      <c r="F1084" s="13" t="s">
        <v>2092</v>
      </c>
      <c r="G1084" s="14" t="str">
        <f t="shared" si="16"/>
        <v>23211</v>
      </c>
      <c r="H1084" s="14" t="s">
        <v>50</v>
      </c>
      <c r="I1084" s="14" t="s">
        <v>4952</v>
      </c>
      <c r="J1084" s="14" t="s">
        <v>28</v>
      </c>
    </row>
    <row r="1085" spans="4:10" ht="25" customHeight="1" x14ac:dyDescent="0.2">
      <c r="D1085" s="13" t="s">
        <v>96</v>
      </c>
      <c r="E1085" s="13" t="s">
        <v>2095</v>
      </c>
      <c r="F1085" s="13" t="s">
        <v>2094</v>
      </c>
      <c r="G1085" s="14" t="str">
        <f t="shared" si="16"/>
        <v>23212</v>
      </c>
      <c r="H1085" s="14" t="s">
        <v>50</v>
      </c>
      <c r="I1085" s="14" t="s">
        <v>4953</v>
      </c>
      <c r="J1085" s="14" t="s">
        <v>28</v>
      </c>
    </row>
    <row r="1086" spans="4:10" ht="25" customHeight="1" x14ac:dyDescent="0.2">
      <c r="D1086" s="13" t="s">
        <v>96</v>
      </c>
      <c r="E1086" s="13" t="s">
        <v>2097</v>
      </c>
      <c r="F1086" s="13" t="s">
        <v>2096</v>
      </c>
      <c r="G1086" s="14" t="str">
        <f t="shared" si="16"/>
        <v>23213</v>
      </c>
      <c r="H1086" s="14" t="s">
        <v>50</v>
      </c>
      <c r="I1086" s="14" t="s">
        <v>4954</v>
      </c>
      <c r="J1086" s="14" t="s">
        <v>28</v>
      </c>
    </row>
    <row r="1087" spans="4:10" ht="25" customHeight="1" x14ac:dyDescent="0.2">
      <c r="D1087" s="13" t="s">
        <v>96</v>
      </c>
      <c r="E1087" s="13" t="s">
        <v>2099</v>
      </c>
      <c r="F1087" s="13" t="s">
        <v>2098</v>
      </c>
      <c r="G1087" s="14" t="str">
        <f t="shared" si="16"/>
        <v>23214</v>
      </c>
      <c r="H1087" s="14" t="s">
        <v>50</v>
      </c>
      <c r="I1087" s="14" t="s">
        <v>4955</v>
      </c>
      <c r="J1087" s="14" t="s">
        <v>28</v>
      </c>
    </row>
    <row r="1088" spans="4:10" ht="25" customHeight="1" x14ac:dyDescent="0.2">
      <c r="D1088" s="13" t="s">
        <v>96</v>
      </c>
      <c r="E1088" s="13" t="s">
        <v>2101</v>
      </c>
      <c r="F1088" s="13" t="s">
        <v>2100</v>
      </c>
      <c r="G1088" s="14" t="str">
        <f t="shared" si="16"/>
        <v>23215</v>
      </c>
      <c r="H1088" s="14" t="s">
        <v>50</v>
      </c>
      <c r="I1088" s="14" t="s">
        <v>4956</v>
      </c>
      <c r="J1088" s="14" t="s">
        <v>28</v>
      </c>
    </row>
    <row r="1089" spans="4:10" ht="25" customHeight="1" x14ac:dyDescent="0.2">
      <c r="D1089" s="13" t="s">
        <v>96</v>
      </c>
      <c r="E1089" s="13" t="s">
        <v>2103</v>
      </c>
      <c r="F1089" s="13" t="s">
        <v>2102</v>
      </c>
      <c r="G1089" s="14" t="str">
        <f t="shared" si="16"/>
        <v>23216</v>
      </c>
      <c r="H1089" s="14" t="s">
        <v>50</v>
      </c>
      <c r="I1089" s="14" t="s">
        <v>4957</v>
      </c>
      <c r="J1089" s="14" t="s">
        <v>28</v>
      </c>
    </row>
    <row r="1090" spans="4:10" ht="25" customHeight="1" x14ac:dyDescent="0.2">
      <c r="D1090" s="13" t="s">
        <v>96</v>
      </c>
      <c r="E1090" s="13" t="s">
        <v>2105</v>
      </c>
      <c r="F1090" s="13" t="s">
        <v>2104</v>
      </c>
      <c r="G1090" s="14" t="str">
        <f t="shared" si="16"/>
        <v>23217</v>
      </c>
      <c r="H1090" s="14" t="s">
        <v>50</v>
      </c>
      <c r="I1090" s="14" t="s">
        <v>4704</v>
      </c>
      <c r="J1090" s="14" t="s">
        <v>28</v>
      </c>
    </row>
    <row r="1091" spans="4:10" ht="25" customHeight="1" x14ac:dyDescent="0.2">
      <c r="D1091" s="13" t="s">
        <v>96</v>
      </c>
      <c r="E1091" s="13" t="s">
        <v>2107</v>
      </c>
      <c r="F1091" s="13" t="s">
        <v>2106</v>
      </c>
      <c r="G1091" s="14" t="str">
        <f t="shared" si="16"/>
        <v>23219</v>
      </c>
      <c r="H1091" s="14" t="s">
        <v>50</v>
      </c>
      <c r="I1091" s="14" t="s">
        <v>4958</v>
      </c>
      <c r="J1091" s="14" t="s">
        <v>28</v>
      </c>
    </row>
    <row r="1092" spans="4:10" ht="25" customHeight="1" x14ac:dyDescent="0.2">
      <c r="D1092" s="13" t="s">
        <v>96</v>
      </c>
      <c r="E1092" s="13" t="s">
        <v>2109</v>
      </c>
      <c r="F1092" s="13" t="s">
        <v>2108</v>
      </c>
      <c r="G1092" s="14" t="str">
        <f t="shared" si="16"/>
        <v>23220</v>
      </c>
      <c r="H1092" s="14" t="s">
        <v>50</v>
      </c>
      <c r="I1092" s="14" t="s">
        <v>4959</v>
      </c>
      <c r="J1092" s="14" t="s">
        <v>28</v>
      </c>
    </row>
    <row r="1093" spans="4:10" ht="25" customHeight="1" x14ac:dyDescent="0.2">
      <c r="D1093" s="13" t="s">
        <v>96</v>
      </c>
      <c r="E1093" s="13" t="s">
        <v>2111</v>
      </c>
      <c r="F1093" s="13" t="s">
        <v>2110</v>
      </c>
      <c r="G1093" s="14" t="str">
        <f t="shared" ref="G1093:G1156" si="17">LEFT(F1093,5)</f>
        <v>23221</v>
      </c>
      <c r="H1093" s="14" t="s">
        <v>50</v>
      </c>
      <c r="I1093" s="14" t="s">
        <v>4960</v>
      </c>
      <c r="J1093" s="14" t="s">
        <v>28</v>
      </c>
    </row>
    <row r="1094" spans="4:10" ht="25" customHeight="1" x14ac:dyDescent="0.2">
      <c r="D1094" s="13" t="s">
        <v>96</v>
      </c>
      <c r="E1094" s="13" t="s">
        <v>2113</v>
      </c>
      <c r="F1094" s="13" t="s">
        <v>2112</v>
      </c>
      <c r="G1094" s="14" t="str">
        <f t="shared" si="17"/>
        <v>23222</v>
      </c>
      <c r="H1094" s="14" t="s">
        <v>50</v>
      </c>
      <c r="I1094" s="14" t="s">
        <v>4409</v>
      </c>
      <c r="J1094" s="14" t="s">
        <v>28</v>
      </c>
    </row>
    <row r="1095" spans="4:10" ht="25" customHeight="1" x14ac:dyDescent="0.2">
      <c r="D1095" s="13" t="s">
        <v>96</v>
      </c>
      <c r="E1095" s="13" t="s">
        <v>2115</v>
      </c>
      <c r="F1095" s="13" t="s">
        <v>2114</v>
      </c>
      <c r="G1095" s="14" t="str">
        <f t="shared" si="17"/>
        <v>23223</v>
      </c>
      <c r="H1095" s="14" t="s">
        <v>50</v>
      </c>
      <c r="I1095" s="14" t="s">
        <v>4961</v>
      </c>
      <c r="J1095" s="14" t="s">
        <v>28</v>
      </c>
    </row>
    <row r="1096" spans="4:10" ht="25" customHeight="1" x14ac:dyDescent="0.2">
      <c r="D1096" s="13" t="s">
        <v>96</v>
      </c>
      <c r="E1096" s="13" t="s">
        <v>2117</v>
      </c>
      <c r="F1096" s="13" t="s">
        <v>2116</v>
      </c>
      <c r="G1096" s="14" t="str">
        <f t="shared" si="17"/>
        <v>23224</v>
      </c>
      <c r="H1096" s="14" t="s">
        <v>50</v>
      </c>
      <c r="I1096" s="14" t="s">
        <v>4962</v>
      </c>
      <c r="J1096" s="14" t="s">
        <v>28</v>
      </c>
    </row>
    <row r="1097" spans="4:10" ht="25" customHeight="1" x14ac:dyDescent="0.2">
      <c r="D1097" s="13" t="s">
        <v>96</v>
      </c>
      <c r="E1097" s="13" t="s">
        <v>2119</v>
      </c>
      <c r="F1097" s="13" t="s">
        <v>2118</v>
      </c>
      <c r="G1097" s="14" t="str">
        <f t="shared" si="17"/>
        <v>23225</v>
      </c>
      <c r="H1097" s="14" t="s">
        <v>50</v>
      </c>
      <c r="I1097" s="14" t="s">
        <v>4963</v>
      </c>
      <c r="J1097" s="14" t="s">
        <v>28</v>
      </c>
    </row>
    <row r="1098" spans="4:10" ht="25" customHeight="1" x14ac:dyDescent="0.2">
      <c r="D1098" s="13" t="s">
        <v>96</v>
      </c>
      <c r="E1098" s="13" t="s">
        <v>2121</v>
      </c>
      <c r="F1098" s="13" t="s">
        <v>2120</v>
      </c>
      <c r="G1098" s="14" t="str">
        <f t="shared" si="17"/>
        <v>23226</v>
      </c>
      <c r="H1098" s="14" t="s">
        <v>50</v>
      </c>
      <c r="I1098" s="14" t="s">
        <v>4964</v>
      </c>
      <c r="J1098" s="14" t="s">
        <v>28</v>
      </c>
    </row>
    <row r="1099" spans="4:10" ht="25" customHeight="1" x14ac:dyDescent="0.2">
      <c r="D1099" s="13" t="s">
        <v>96</v>
      </c>
      <c r="E1099" s="13" t="s">
        <v>2123</v>
      </c>
      <c r="F1099" s="13" t="s">
        <v>2122</v>
      </c>
      <c r="G1099" s="14" t="str">
        <f t="shared" si="17"/>
        <v>23227</v>
      </c>
      <c r="H1099" s="14" t="s">
        <v>50</v>
      </c>
      <c r="I1099" s="14" t="s">
        <v>4775</v>
      </c>
      <c r="J1099" s="14" t="s">
        <v>28</v>
      </c>
    </row>
    <row r="1100" spans="4:10" ht="25" customHeight="1" x14ac:dyDescent="0.2">
      <c r="D1100" s="13" t="s">
        <v>96</v>
      </c>
      <c r="E1100" s="13" t="s">
        <v>2125</v>
      </c>
      <c r="F1100" s="13" t="s">
        <v>2124</v>
      </c>
      <c r="G1100" s="14" t="str">
        <f t="shared" si="17"/>
        <v>23228</v>
      </c>
      <c r="H1100" s="14" t="s">
        <v>50</v>
      </c>
      <c r="I1100" s="14" t="s">
        <v>4965</v>
      </c>
      <c r="J1100" s="14" t="s">
        <v>28</v>
      </c>
    </row>
    <row r="1101" spans="4:10" ht="25" customHeight="1" x14ac:dyDescent="0.2">
      <c r="D1101" s="13" t="s">
        <v>96</v>
      </c>
      <c r="E1101" s="13" t="s">
        <v>2127</v>
      </c>
      <c r="F1101" s="13" t="s">
        <v>2126</v>
      </c>
      <c r="G1101" s="14" t="str">
        <f t="shared" si="17"/>
        <v>23229</v>
      </c>
      <c r="H1101" s="14" t="s">
        <v>50</v>
      </c>
      <c r="I1101" s="14" t="s">
        <v>4966</v>
      </c>
      <c r="J1101" s="14" t="s">
        <v>28</v>
      </c>
    </row>
    <row r="1102" spans="4:10" ht="25" customHeight="1" x14ac:dyDescent="0.2">
      <c r="D1102" s="13" t="s">
        <v>96</v>
      </c>
      <c r="E1102" s="13" t="s">
        <v>2129</v>
      </c>
      <c r="F1102" s="13" t="s">
        <v>2128</v>
      </c>
      <c r="G1102" s="14" t="str">
        <f t="shared" si="17"/>
        <v>23230</v>
      </c>
      <c r="H1102" s="14" t="s">
        <v>50</v>
      </c>
      <c r="I1102" s="14" t="s">
        <v>4967</v>
      </c>
      <c r="J1102" s="14" t="s">
        <v>28</v>
      </c>
    </row>
    <row r="1103" spans="4:10" ht="25" customHeight="1" x14ac:dyDescent="0.2">
      <c r="D1103" s="13" t="s">
        <v>96</v>
      </c>
      <c r="E1103" s="13" t="s">
        <v>2131</v>
      </c>
      <c r="F1103" s="13" t="s">
        <v>2130</v>
      </c>
      <c r="G1103" s="14" t="str">
        <f t="shared" si="17"/>
        <v>23231</v>
      </c>
      <c r="H1103" s="14" t="s">
        <v>50</v>
      </c>
      <c r="I1103" s="14" t="s">
        <v>4968</v>
      </c>
      <c r="J1103" s="14" t="s">
        <v>28</v>
      </c>
    </row>
    <row r="1104" spans="4:10" ht="25" customHeight="1" x14ac:dyDescent="0.2">
      <c r="D1104" s="13" t="s">
        <v>96</v>
      </c>
      <c r="E1104" s="13" t="s">
        <v>2133</v>
      </c>
      <c r="F1104" s="13" t="s">
        <v>2132</v>
      </c>
      <c r="G1104" s="14" t="str">
        <f t="shared" si="17"/>
        <v>23232</v>
      </c>
      <c r="H1104" s="14" t="s">
        <v>50</v>
      </c>
      <c r="I1104" s="14" t="s">
        <v>4969</v>
      </c>
      <c r="J1104" s="14" t="s">
        <v>28</v>
      </c>
    </row>
    <row r="1105" spans="4:10" ht="25" customHeight="1" x14ac:dyDescent="0.2">
      <c r="D1105" s="13" t="s">
        <v>96</v>
      </c>
      <c r="E1105" s="13" t="s">
        <v>2135</v>
      </c>
      <c r="F1105" s="13" t="s">
        <v>2134</v>
      </c>
      <c r="G1105" s="14" t="str">
        <f t="shared" si="17"/>
        <v>23233</v>
      </c>
      <c r="H1105" s="14" t="s">
        <v>50</v>
      </c>
      <c r="I1105" s="14" t="s">
        <v>4970</v>
      </c>
      <c r="J1105" s="14" t="s">
        <v>28</v>
      </c>
    </row>
    <row r="1106" spans="4:10" ht="25" customHeight="1" x14ac:dyDescent="0.2">
      <c r="D1106" s="13" t="s">
        <v>96</v>
      </c>
      <c r="E1106" s="13" t="s">
        <v>2137</v>
      </c>
      <c r="F1106" s="13" t="s">
        <v>2136</v>
      </c>
      <c r="G1106" s="14" t="str">
        <f t="shared" si="17"/>
        <v>23234</v>
      </c>
      <c r="H1106" s="14" t="s">
        <v>50</v>
      </c>
      <c r="I1106" s="14" t="s">
        <v>4971</v>
      </c>
      <c r="J1106" s="14" t="s">
        <v>28</v>
      </c>
    </row>
    <row r="1107" spans="4:10" ht="25" customHeight="1" x14ac:dyDescent="0.2">
      <c r="D1107" s="13" t="s">
        <v>96</v>
      </c>
      <c r="E1107" s="13" t="s">
        <v>2139</v>
      </c>
      <c r="F1107" s="13" t="s">
        <v>2138</v>
      </c>
      <c r="G1107" s="14" t="str">
        <f t="shared" si="17"/>
        <v>23235</v>
      </c>
      <c r="H1107" s="14" t="s">
        <v>50</v>
      </c>
      <c r="I1107" s="14" t="s">
        <v>4972</v>
      </c>
      <c r="J1107" s="14" t="s">
        <v>28</v>
      </c>
    </row>
    <row r="1108" spans="4:10" ht="25" customHeight="1" x14ac:dyDescent="0.2">
      <c r="D1108" s="13" t="s">
        <v>96</v>
      </c>
      <c r="E1108" s="13" t="s">
        <v>2141</v>
      </c>
      <c r="F1108" s="13" t="s">
        <v>2140</v>
      </c>
      <c r="G1108" s="14" t="str">
        <f t="shared" si="17"/>
        <v>23236</v>
      </c>
      <c r="H1108" s="14" t="s">
        <v>50</v>
      </c>
      <c r="I1108" s="14" t="s">
        <v>4973</v>
      </c>
      <c r="J1108" s="14" t="s">
        <v>28</v>
      </c>
    </row>
    <row r="1109" spans="4:10" ht="25" customHeight="1" x14ac:dyDescent="0.2">
      <c r="D1109" s="13" t="s">
        <v>96</v>
      </c>
      <c r="E1109" s="13" t="s">
        <v>2143</v>
      </c>
      <c r="F1109" s="13" t="s">
        <v>2142</v>
      </c>
      <c r="G1109" s="14" t="str">
        <f t="shared" si="17"/>
        <v>23237</v>
      </c>
      <c r="H1109" s="14" t="s">
        <v>50</v>
      </c>
      <c r="I1109" s="14" t="s">
        <v>4974</v>
      </c>
      <c r="J1109" s="14" t="s">
        <v>28</v>
      </c>
    </row>
    <row r="1110" spans="4:10" ht="25" customHeight="1" x14ac:dyDescent="0.2">
      <c r="D1110" s="13" t="s">
        <v>96</v>
      </c>
      <c r="E1110" s="13" t="s">
        <v>2145</v>
      </c>
      <c r="F1110" s="13" t="s">
        <v>2144</v>
      </c>
      <c r="G1110" s="14" t="str">
        <f t="shared" si="17"/>
        <v>23238</v>
      </c>
      <c r="H1110" s="14" t="s">
        <v>50</v>
      </c>
      <c r="I1110" s="14" t="s">
        <v>4975</v>
      </c>
      <c r="J1110" s="14" t="s">
        <v>28</v>
      </c>
    </row>
    <row r="1111" spans="4:10" ht="25" customHeight="1" x14ac:dyDescent="0.2">
      <c r="D1111" s="13" t="s">
        <v>96</v>
      </c>
      <c r="E1111" s="13" t="s">
        <v>2147</v>
      </c>
      <c r="F1111" s="13" t="s">
        <v>2146</v>
      </c>
      <c r="G1111" s="14" t="str">
        <f t="shared" si="17"/>
        <v>23302</v>
      </c>
      <c r="H1111" s="14" t="s">
        <v>50</v>
      </c>
      <c r="I1111" s="14" t="s">
        <v>28</v>
      </c>
      <c r="J1111" s="14" t="s">
        <v>4976</v>
      </c>
    </row>
    <row r="1112" spans="4:10" ht="25" customHeight="1" x14ac:dyDescent="0.2">
      <c r="D1112" s="13" t="s">
        <v>96</v>
      </c>
      <c r="E1112" s="13" t="s">
        <v>2149</v>
      </c>
      <c r="F1112" s="13" t="s">
        <v>2148</v>
      </c>
      <c r="G1112" s="14" t="str">
        <f t="shared" si="17"/>
        <v>23342</v>
      </c>
      <c r="H1112" s="14" t="s">
        <v>50</v>
      </c>
      <c r="I1112" s="14" t="s">
        <v>28</v>
      </c>
      <c r="J1112" s="14" t="s">
        <v>4977</v>
      </c>
    </row>
    <row r="1113" spans="4:10" ht="25" customHeight="1" x14ac:dyDescent="0.2">
      <c r="D1113" s="13" t="s">
        <v>96</v>
      </c>
      <c r="E1113" s="13" t="s">
        <v>2151</v>
      </c>
      <c r="F1113" s="13" t="s">
        <v>2150</v>
      </c>
      <c r="G1113" s="14" t="str">
        <f t="shared" si="17"/>
        <v>23361</v>
      </c>
      <c r="H1113" s="14" t="s">
        <v>50</v>
      </c>
      <c r="I1113" s="14" t="s">
        <v>28</v>
      </c>
      <c r="J1113" s="14" t="s">
        <v>4978</v>
      </c>
    </row>
    <row r="1114" spans="4:10" ht="25" customHeight="1" x14ac:dyDescent="0.2">
      <c r="D1114" s="13" t="s">
        <v>96</v>
      </c>
      <c r="E1114" s="13" t="s">
        <v>2153</v>
      </c>
      <c r="F1114" s="13" t="s">
        <v>2152</v>
      </c>
      <c r="G1114" s="14" t="str">
        <f t="shared" si="17"/>
        <v>23362</v>
      </c>
      <c r="H1114" s="14" t="s">
        <v>50</v>
      </c>
      <c r="I1114" s="14" t="s">
        <v>28</v>
      </c>
      <c r="J1114" s="14" t="s">
        <v>4979</v>
      </c>
    </row>
    <row r="1115" spans="4:10" ht="25" customHeight="1" x14ac:dyDescent="0.2">
      <c r="D1115" s="13" t="s">
        <v>96</v>
      </c>
      <c r="E1115" s="13" t="s">
        <v>2155</v>
      </c>
      <c r="F1115" s="13" t="s">
        <v>2154</v>
      </c>
      <c r="G1115" s="14" t="str">
        <f t="shared" si="17"/>
        <v>23424</v>
      </c>
      <c r="H1115" s="14" t="s">
        <v>50</v>
      </c>
      <c r="I1115" s="14" t="s">
        <v>28</v>
      </c>
      <c r="J1115" s="14" t="s">
        <v>4980</v>
      </c>
    </row>
    <row r="1116" spans="4:10" ht="25" customHeight="1" x14ac:dyDescent="0.2">
      <c r="D1116" s="13" t="s">
        <v>96</v>
      </c>
      <c r="E1116" s="13" t="s">
        <v>2157</v>
      </c>
      <c r="F1116" s="13" t="s">
        <v>2156</v>
      </c>
      <c r="G1116" s="14" t="str">
        <f t="shared" si="17"/>
        <v>23425</v>
      </c>
      <c r="H1116" s="14" t="s">
        <v>50</v>
      </c>
      <c r="I1116" s="14" t="s">
        <v>28</v>
      </c>
      <c r="J1116" s="14" t="s">
        <v>4981</v>
      </c>
    </row>
    <row r="1117" spans="4:10" ht="25" customHeight="1" x14ac:dyDescent="0.2">
      <c r="D1117" s="13" t="s">
        <v>96</v>
      </c>
      <c r="E1117" s="13" t="s">
        <v>2159</v>
      </c>
      <c r="F1117" s="13" t="s">
        <v>2158</v>
      </c>
      <c r="G1117" s="14" t="str">
        <f t="shared" si="17"/>
        <v>23427</v>
      </c>
      <c r="H1117" s="14" t="s">
        <v>50</v>
      </c>
      <c r="I1117" s="14" t="s">
        <v>28</v>
      </c>
      <c r="J1117" s="14" t="s">
        <v>4982</v>
      </c>
    </row>
    <row r="1118" spans="4:10" ht="25" customHeight="1" x14ac:dyDescent="0.2">
      <c r="D1118" s="13" t="s">
        <v>96</v>
      </c>
      <c r="E1118" s="13" t="s">
        <v>2161</v>
      </c>
      <c r="F1118" s="13" t="s">
        <v>2160</v>
      </c>
      <c r="G1118" s="14" t="str">
        <f t="shared" si="17"/>
        <v>23441</v>
      </c>
      <c r="H1118" s="14" t="s">
        <v>50</v>
      </c>
      <c r="I1118" s="14" t="s">
        <v>28</v>
      </c>
      <c r="J1118" s="14" t="s">
        <v>4983</v>
      </c>
    </row>
    <row r="1119" spans="4:10" ht="25" customHeight="1" x14ac:dyDescent="0.2">
      <c r="D1119" s="13" t="s">
        <v>96</v>
      </c>
      <c r="E1119" s="13" t="s">
        <v>2163</v>
      </c>
      <c r="F1119" s="13" t="s">
        <v>2162</v>
      </c>
      <c r="G1119" s="14" t="str">
        <f t="shared" si="17"/>
        <v>23442</v>
      </c>
      <c r="H1119" s="14" t="s">
        <v>50</v>
      </c>
      <c r="I1119" s="14" t="s">
        <v>28</v>
      </c>
      <c r="J1119" s="14" t="s">
        <v>4984</v>
      </c>
    </row>
    <row r="1120" spans="4:10" ht="25" customHeight="1" x14ac:dyDescent="0.2">
      <c r="D1120" s="13" t="s">
        <v>96</v>
      </c>
      <c r="E1120" s="13" t="s">
        <v>2165</v>
      </c>
      <c r="F1120" s="13" t="s">
        <v>2164</v>
      </c>
      <c r="G1120" s="14" t="str">
        <f t="shared" si="17"/>
        <v>23445</v>
      </c>
      <c r="H1120" s="14" t="s">
        <v>50</v>
      </c>
      <c r="I1120" s="14" t="s">
        <v>28</v>
      </c>
      <c r="J1120" s="14" t="s">
        <v>4985</v>
      </c>
    </row>
    <row r="1121" spans="4:10" ht="25" customHeight="1" x14ac:dyDescent="0.2">
      <c r="D1121" s="13" t="s">
        <v>96</v>
      </c>
      <c r="E1121" s="13" t="s">
        <v>1714</v>
      </c>
      <c r="F1121" s="13" t="s">
        <v>2166</v>
      </c>
      <c r="G1121" s="14" t="str">
        <f t="shared" si="17"/>
        <v>23446</v>
      </c>
      <c r="H1121" s="14" t="s">
        <v>50</v>
      </c>
      <c r="I1121" s="14" t="s">
        <v>28</v>
      </c>
      <c r="J1121" s="14" t="s">
        <v>4548</v>
      </c>
    </row>
    <row r="1122" spans="4:10" ht="25" customHeight="1" x14ac:dyDescent="0.2">
      <c r="D1122" s="13" t="s">
        <v>96</v>
      </c>
      <c r="E1122" s="13" t="s">
        <v>2168</v>
      </c>
      <c r="F1122" s="13" t="s">
        <v>2167</v>
      </c>
      <c r="G1122" s="14" t="str">
        <f t="shared" si="17"/>
        <v>23447</v>
      </c>
      <c r="H1122" s="14" t="s">
        <v>50</v>
      </c>
      <c r="I1122" s="14" t="s">
        <v>28</v>
      </c>
      <c r="J1122" s="14" t="s">
        <v>4986</v>
      </c>
    </row>
    <row r="1123" spans="4:10" ht="25" customHeight="1" x14ac:dyDescent="0.2">
      <c r="D1123" s="13" t="s">
        <v>96</v>
      </c>
      <c r="E1123" s="13" t="s">
        <v>2170</v>
      </c>
      <c r="F1123" s="13" t="s">
        <v>2169</v>
      </c>
      <c r="G1123" s="14" t="str">
        <f t="shared" si="17"/>
        <v>23501</v>
      </c>
      <c r="H1123" s="14" t="s">
        <v>50</v>
      </c>
      <c r="I1123" s="14" t="s">
        <v>28</v>
      </c>
      <c r="J1123" s="14" t="s">
        <v>4987</v>
      </c>
    </row>
    <row r="1124" spans="4:10" ht="25" customHeight="1" x14ac:dyDescent="0.2">
      <c r="D1124" s="13" t="s">
        <v>96</v>
      </c>
      <c r="E1124" s="13" t="s">
        <v>2172</v>
      </c>
      <c r="F1124" s="13" t="s">
        <v>2171</v>
      </c>
      <c r="G1124" s="14" t="str">
        <f t="shared" si="17"/>
        <v>23561</v>
      </c>
      <c r="H1124" s="14" t="s">
        <v>50</v>
      </c>
      <c r="I1124" s="14" t="s">
        <v>28</v>
      </c>
      <c r="J1124" s="14" t="s">
        <v>4988</v>
      </c>
    </row>
    <row r="1125" spans="4:10" ht="25" customHeight="1" x14ac:dyDescent="0.2">
      <c r="D1125" s="13" t="s">
        <v>96</v>
      </c>
      <c r="E1125" s="13" t="s">
        <v>2174</v>
      </c>
      <c r="F1125" s="13" t="s">
        <v>2173</v>
      </c>
      <c r="G1125" s="14" t="str">
        <f t="shared" si="17"/>
        <v>23562</v>
      </c>
      <c r="H1125" s="14" t="s">
        <v>50</v>
      </c>
      <c r="I1125" s="14" t="s">
        <v>28</v>
      </c>
      <c r="J1125" s="14" t="s">
        <v>4989</v>
      </c>
    </row>
    <row r="1126" spans="4:10" ht="25" customHeight="1" x14ac:dyDescent="0.2">
      <c r="D1126" s="13" t="s">
        <v>96</v>
      </c>
      <c r="E1126" s="13" t="s">
        <v>2176</v>
      </c>
      <c r="F1126" s="13" t="s">
        <v>2175</v>
      </c>
      <c r="G1126" s="14" t="str">
        <f t="shared" si="17"/>
        <v>23563</v>
      </c>
      <c r="H1126" s="14" t="s">
        <v>50</v>
      </c>
      <c r="I1126" s="14" t="s">
        <v>28</v>
      </c>
      <c r="J1126" s="14" t="s">
        <v>4990</v>
      </c>
    </row>
    <row r="1127" spans="4:10" ht="25" customHeight="1" x14ac:dyDescent="0.2">
      <c r="D1127" s="13" t="s">
        <v>97</v>
      </c>
      <c r="E1127" s="13" t="s">
        <v>2178</v>
      </c>
      <c r="F1127" s="13" t="s">
        <v>2177</v>
      </c>
      <c r="G1127" s="14" t="str">
        <f t="shared" si="17"/>
        <v>24201</v>
      </c>
      <c r="H1127" s="14" t="s">
        <v>51</v>
      </c>
      <c r="I1127" s="14" t="s">
        <v>4991</v>
      </c>
      <c r="J1127" s="14" t="s">
        <v>28</v>
      </c>
    </row>
    <row r="1128" spans="4:10" ht="25" customHeight="1" x14ac:dyDescent="0.2">
      <c r="D1128" s="13" t="s">
        <v>97</v>
      </c>
      <c r="E1128" s="13" t="s">
        <v>2180</v>
      </c>
      <c r="F1128" s="13" t="s">
        <v>2179</v>
      </c>
      <c r="G1128" s="14" t="str">
        <f t="shared" si="17"/>
        <v>24202</v>
      </c>
      <c r="H1128" s="14" t="s">
        <v>51</v>
      </c>
      <c r="I1128" s="14" t="s">
        <v>4992</v>
      </c>
      <c r="J1128" s="14" t="s">
        <v>28</v>
      </c>
    </row>
    <row r="1129" spans="4:10" ht="25" customHeight="1" x14ac:dyDescent="0.2">
      <c r="D1129" s="13" t="s">
        <v>97</v>
      </c>
      <c r="E1129" s="13" t="s">
        <v>2182</v>
      </c>
      <c r="F1129" s="13" t="s">
        <v>2181</v>
      </c>
      <c r="G1129" s="14" t="str">
        <f t="shared" si="17"/>
        <v>24203</v>
      </c>
      <c r="H1129" s="14" t="s">
        <v>51</v>
      </c>
      <c r="I1129" s="14" t="s">
        <v>4993</v>
      </c>
      <c r="J1129" s="14" t="s">
        <v>28</v>
      </c>
    </row>
    <row r="1130" spans="4:10" ht="25" customHeight="1" x14ac:dyDescent="0.2">
      <c r="D1130" s="13" t="s">
        <v>97</v>
      </c>
      <c r="E1130" s="13" t="s">
        <v>2184</v>
      </c>
      <c r="F1130" s="13" t="s">
        <v>2183</v>
      </c>
      <c r="G1130" s="14" t="str">
        <f t="shared" si="17"/>
        <v>24204</v>
      </c>
      <c r="H1130" s="14" t="s">
        <v>51</v>
      </c>
      <c r="I1130" s="14" t="s">
        <v>4994</v>
      </c>
      <c r="J1130" s="14" t="s">
        <v>28</v>
      </c>
    </row>
    <row r="1131" spans="4:10" ht="25" customHeight="1" x14ac:dyDescent="0.2">
      <c r="D1131" s="13" t="s">
        <v>97</v>
      </c>
      <c r="E1131" s="13" t="s">
        <v>2186</v>
      </c>
      <c r="F1131" s="13" t="s">
        <v>2185</v>
      </c>
      <c r="G1131" s="14" t="str">
        <f t="shared" si="17"/>
        <v>24205</v>
      </c>
      <c r="H1131" s="14" t="s">
        <v>51</v>
      </c>
      <c r="I1131" s="14" t="s">
        <v>4995</v>
      </c>
      <c r="J1131" s="14" t="s">
        <v>28</v>
      </c>
    </row>
    <row r="1132" spans="4:10" ht="25" customHeight="1" x14ac:dyDescent="0.2">
      <c r="D1132" s="13" t="s">
        <v>97</v>
      </c>
      <c r="E1132" s="13" t="s">
        <v>2188</v>
      </c>
      <c r="F1132" s="13" t="s">
        <v>2187</v>
      </c>
      <c r="G1132" s="14" t="str">
        <f t="shared" si="17"/>
        <v>24207</v>
      </c>
      <c r="H1132" s="14" t="s">
        <v>51</v>
      </c>
      <c r="I1132" s="14" t="s">
        <v>4996</v>
      </c>
      <c r="J1132" s="14" t="s">
        <v>28</v>
      </c>
    </row>
    <row r="1133" spans="4:10" ht="25" customHeight="1" x14ac:dyDescent="0.2">
      <c r="D1133" s="13" t="s">
        <v>97</v>
      </c>
      <c r="E1133" s="13" t="s">
        <v>2190</v>
      </c>
      <c r="F1133" s="13" t="s">
        <v>2189</v>
      </c>
      <c r="G1133" s="14" t="str">
        <f t="shared" si="17"/>
        <v>24208</v>
      </c>
      <c r="H1133" s="14" t="s">
        <v>51</v>
      </c>
      <c r="I1133" s="14" t="s">
        <v>4997</v>
      </c>
      <c r="J1133" s="14" t="s">
        <v>28</v>
      </c>
    </row>
    <row r="1134" spans="4:10" ht="25" customHeight="1" x14ac:dyDescent="0.2">
      <c r="D1134" s="13" t="s">
        <v>97</v>
      </c>
      <c r="E1134" s="13" t="s">
        <v>2192</v>
      </c>
      <c r="F1134" s="13" t="s">
        <v>2191</v>
      </c>
      <c r="G1134" s="14" t="str">
        <f t="shared" si="17"/>
        <v>24209</v>
      </c>
      <c r="H1134" s="14" t="s">
        <v>51</v>
      </c>
      <c r="I1134" s="14" t="s">
        <v>4998</v>
      </c>
      <c r="J1134" s="14" t="s">
        <v>28</v>
      </c>
    </row>
    <row r="1135" spans="4:10" ht="25" customHeight="1" x14ac:dyDescent="0.2">
      <c r="D1135" s="13" t="s">
        <v>97</v>
      </c>
      <c r="E1135" s="13" t="s">
        <v>2194</v>
      </c>
      <c r="F1135" s="13" t="s">
        <v>2193</v>
      </c>
      <c r="G1135" s="14" t="str">
        <f t="shared" si="17"/>
        <v>24210</v>
      </c>
      <c r="H1135" s="14" t="s">
        <v>51</v>
      </c>
      <c r="I1135" s="14" t="s">
        <v>4999</v>
      </c>
      <c r="J1135" s="14" t="s">
        <v>28</v>
      </c>
    </row>
    <row r="1136" spans="4:10" ht="25" customHeight="1" x14ac:dyDescent="0.2">
      <c r="D1136" s="13" t="s">
        <v>97</v>
      </c>
      <c r="E1136" s="13" t="s">
        <v>2196</v>
      </c>
      <c r="F1136" s="13" t="s">
        <v>2195</v>
      </c>
      <c r="G1136" s="14" t="str">
        <f t="shared" si="17"/>
        <v>24211</v>
      </c>
      <c r="H1136" s="14" t="s">
        <v>51</v>
      </c>
      <c r="I1136" s="14" t="s">
        <v>5000</v>
      </c>
      <c r="J1136" s="14" t="s">
        <v>28</v>
      </c>
    </row>
    <row r="1137" spans="4:10" ht="25" customHeight="1" x14ac:dyDescent="0.2">
      <c r="D1137" s="13" t="s">
        <v>97</v>
      </c>
      <c r="E1137" s="13" t="s">
        <v>2198</v>
      </c>
      <c r="F1137" s="13" t="s">
        <v>2197</v>
      </c>
      <c r="G1137" s="14" t="str">
        <f t="shared" si="17"/>
        <v>24212</v>
      </c>
      <c r="H1137" s="14" t="s">
        <v>51</v>
      </c>
      <c r="I1137" s="14" t="s">
        <v>5001</v>
      </c>
      <c r="J1137" s="14" t="s">
        <v>28</v>
      </c>
    </row>
    <row r="1138" spans="4:10" ht="25" customHeight="1" x14ac:dyDescent="0.2">
      <c r="D1138" s="13" t="s">
        <v>97</v>
      </c>
      <c r="E1138" s="13" t="s">
        <v>2200</v>
      </c>
      <c r="F1138" s="13" t="s">
        <v>2199</v>
      </c>
      <c r="G1138" s="14" t="str">
        <f t="shared" si="17"/>
        <v>24214</v>
      </c>
      <c r="H1138" s="14" t="s">
        <v>51</v>
      </c>
      <c r="I1138" s="14" t="s">
        <v>5002</v>
      </c>
      <c r="J1138" s="14" t="s">
        <v>28</v>
      </c>
    </row>
    <row r="1139" spans="4:10" ht="25" customHeight="1" x14ac:dyDescent="0.2">
      <c r="D1139" s="13" t="s">
        <v>97</v>
      </c>
      <c r="E1139" s="13" t="s">
        <v>2202</v>
      </c>
      <c r="F1139" s="13" t="s">
        <v>2201</v>
      </c>
      <c r="G1139" s="14" t="str">
        <f t="shared" si="17"/>
        <v>24215</v>
      </c>
      <c r="H1139" s="14" t="s">
        <v>51</v>
      </c>
      <c r="I1139" s="14" t="s">
        <v>5003</v>
      </c>
      <c r="J1139" s="14" t="s">
        <v>28</v>
      </c>
    </row>
    <row r="1140" spans="4:10" ht="25" customHeight="1" x14ac:dyDescent="0.2">
      <c r="D1140" s="13" t="s">
        <v>97</v>
      </c>
      <c r="E1140" s="13" t="s">
        <v>2204</v>
      </c>
      <c r="F1140" s="13" t="s">
        <v>2203</v>
      </c>
      <c r="G1140" s="14" t="str">
        <f t="shared" si="17"/>
        <v>24216</v>
      </c>
      <c r="H1140" s="14" t="s">
        <v>51</v>
      </c>
      <c r="I1140" s="14" t="s">
        <v>5004</v>
      </c>
      <c r="J1140" s="14" t="s">
        <v>28</v>
      </c>
    </row>
    <row r="1141" spans="4:10" ht="25" customHeight="1" x14ac:dyDescent="0.2">
      <c r="D1141" s="13" t="s">
        <v>97</v>
      </c>
      <c r="E1141" s="13" t="s">
        <v>2206</v>
      </c>
      <c r="F1141" s="13" t="s">
        <v>2205</v>
      </c>
      <c r="G1141" s="14" t="str">
        <f t="shared" si="17"/>
        <v>24303</v>
      </c>
      <c r="H1141" s="14" t="s">
        <v>51</v>
      </c>
      <c r="I1141" s="14" t="s">
        <v>28</v>
      </c>
      <c r="J1141" s="14" t="s">
        <v>5005</v>
      </c>
    </row>
    <row r="1142" spans="4:10" ht="25" customHeight="1" x14ac:dyDescent="0.2">
      <c r="D1142" s="13" t="s">
        <v>97</v>
      </c>
      <c r="E1142" s="13" t="s">
        <v>2208</v>
      </c>
      <c r="F1142" s="13" t="s">
        <v>2207</v>
      </c>
      <c r="G1142" s="14" t="str">
        <f t="shared" si="17"/>
        <v>24324</v>
      </c>
      <c r="H1142" s="14" t="s">
        <v>51</v>
      </c>
      <c r="I1142" s="14" t="s">
        <v>28</v>
      </c>
      <c r="J1142" s="14" t="s">
        <v>5006</v>
      </c>
    </row>
    <row r="1143" spans="4:10" ht="25" customHeight="1" x14ac:dyDescent="0.2">
      <c r="D1143" s="13" t="s">
        <v>97</v>
      </c>
      <c r="E1143" s="13" t="s">
        <v>2210</v>
      </c>
      <c r="F1143" s="13" t="s">
        <v>2209</v>
      </c>
      <c r="G1143" s="14" t="str">
        <f t="shared" si="17"/>
        <v>24341</v>
      </c>
      <c r="H1143" s="14" t="s">
        <v>51</v>
      </c>
      <c r="I1143" s="14" t="s">
        <v>28</v>
      </c>
      <c r="J1143" s="14" t="s">
        <v>5007</v>
      </c>
    </row>
    <row r="1144" spans="4:10" ht="25" customHeight="1" x14ac:dyDescent="0.2">
      <c r="D1144" s="13" t="s">
        <v>97</v>
      </c>
      <c r="E1144" s="13" t="s">
        <v>791</v>
      </c>
      <c r="F1144" s="13" t="s">
        <v>2211</v>
      </c>
      <c r="G1144" s="14" t="str">
        <f t="shared" si="17"/>
        <v>24343</v>
      </c>
      <c r="H1144" s="14" t="s">
        <v>51</v>
      </c>
      <c r="I1144" s="14" t="s">
        <v>28</v>
      </c>
      <c r="J1144" s="14" t="s">
        <v>4302</v>
      </c>
    </row>
    <row r="1145" spans="4:10" ht="25" customHeight="1" x14ac:dyDescent="0.2">
      <c r="D1145" s="13" t="s">
        <v>97</v>
      </c>
      <c r="E1145" s="13" t="s">
        <v>2213</v>
      </c>
      <c r="F1145" s="13" t="s">
        <v>2212</v>
      </c>
      <c r="G1145" s="14" t="str">
        <f t="shared" si="17"/>
        <v>24344</v>
      </c>
      <c r="H1145" s="14" t="s">
        <v>51</v>
      </c>
      <c r="I1145" s="14" t="s">
        <v>28</v>
      </c>
      <c r="J1145" s="14" t="s">
        <v>4485</v>
      </c>
    </row>
    <row r="1146" spans="4:10" ht="25" customHeight="1" x14ac:dyDescent="0.2">
      <c r="D1146" s="13" t="s">
        <v>97</v>
      </c>
      <c r="E1146" s="13" t="s">
        <v>2215</v>
      </c>
      <c r="F1146" s="13" t="s">
        <v>2214</v>
      </c>
      <c r="G1146" s="14" t="str">
        <f t="shared" si="17"/>
        <v>24441</v>
      </c>
      <c r="H1146" s="14" t="s">
        <v>51</v>
      </c>
      <c r="I1146" s="14" t="s">
        <v>28</v>
      </c>
      <c r="J1146" s="14" t="s">
        <v>5008</v>
      </c>
    </row>
    <row r="1147" spans="4:10" ht="25" customHeight="1" x14ac:dyDescent="0.2">
      <c r="D1147" s="13" t="s">
        <v>97</v>
      </c>
      <c r="E1147" s="13" t="s">
        <v>1142</v>
      </c>
      <c r="F1147" s="13" t="s">
        <v>2216</v>
      </c>
      <c r="G1147" s="14" t="str">
        <f t="shared" si="17"/>
        <v>24442</v>
      </c>
      <c r="H1147" s="14" t="s">
        <v>51</v>
      </c>
      <c r="I1147" s="14" t="s">
        <v>28</v>
      </c>
      <c r="J1147" s="14" t="s">
        <v>4470</v>
      </c>
    </row>
    <row r="1148" spans="4:10" ht="25" customHeight="1" x14ac:dyDescent="0.2">
      <c r="D1148" s="13" t="s">
        <v>97</v>
      </c>
      <c r="E1148" s="13" t="s">
        <v>2218</v>
      </c>
      <c r="F1148" s="13" t="s">
        <v>2217</v>
      </c>
      <c r="G1148" s="14" t="str">
        <f t="shared" si="17"/>
        <v>24443</v>
      </c>
      <c r="H1148" s="14" t="s">
        <v>51</v>
      </c>
      <c r="I1148" s="14" t="s">
        <v>28</v>
      </c>
      <c r="J1148" s="14" t="s">
        <v>5009</v>
      </c>
    </row>
    <row r="1149" spans="4:10" ht="25" customHeight="1" x14ac:dyDescent="0.2">
      <c r="D1149" s="13" t="s">
        <v>97</v>
      </c>
      <c r="E1149" s="13" t="s">
        <v>2220</v>
      </c>
      <c r="F1149" s="13" t="s">
        <v>2219</v>
      </c>
      <c r="G1149" s="14" t="str">
        <f t="shared" si="17"/>
        <v>24461</v>
      </c>
      <c r="H1149" s="14" t="s">
        <v>51</v>
      </c>
      <c r="I1149" s="14" t="s">
        <v>28</v>
      </c>
      <c r="J1149" s="14" t="s">
        <v>5010</v>
      </c>
    </row>
    <row r="1150" spans="4:10" ht="25" customHeight="1" x14ac:dyDescent="0.2">
      <c r="D1150" s="13" t="s">
        <v>97</v>
      </c>
      <c r="E1150" s="13" t="s">
        <v>2222</v>
      </c>
      <c r="F1150" s="13" t="s">
        <v>2221</v>
      </c>
      <c r="G1150" s="14" t="str">
        <f t="shared" si="17"/>
        <v>24470</v>
      </c>
      <c r="H1150" s="14" t="s">
        <v>51</v>
      </c>
      <c r="I1150" s="14" t="s">
        <v>28</v>
      </c>
      <c r="J1150" s="14" t="s">
        <v>5011</v>
      </c>
    </row>
    <row r="1151" spans="4:10" ht="25" customHeight="1" x14ac:dyDescent="0.2">
      <c r="D1151" s="13" t="s">
        <v>97</v>
      </c>
      <c r="E1151" s="13" t="s">
        <v>2224</v>
      </c>
      <c r="F1151" s="13" t="s">
        <v>2223</v>
      </c>
      <c r="G1151" s="14" t="str">
        <f t="shared" si="17"/>
        <v>24471</v>
      </c>
      <c r="H1151" s="14" t="s">
        <v>51</v>
      </c>
      <c r="I1151" s="14" t="s">
        <v>28</v>
      </c>
      <c r="J1151" s="14" t="s">
        <v>5012</v>
      </c>
    </row>
    <row r="1152" spans="4:10" ht="25" customHeight="1" x14ac:dyDescent="0.2">
      <c r="D1152" s="13" t="s">
        <v>97</v>
      </c>
      <c r="E1152" s="13" t="s">
        <v>2226</v>
      </c>
      <c r="F1152" s="13" t="s">
        <v>2225</v>
      </c>
      <c r="G1152" s="14" t="str">
        <f t="shared" si="17"/>
        <v>24472</v>
      </c>
      <c r="H1152" s="14" t="s">
        <v>51</v>
      </c>
      <c r="I1152" s="14" t="s">
        <v>28</v>
      </c>
      <c r="J1152" s="14" t="s">
        <v>5013</v>
      </c>
    </row>
    <row r="1153" spans="4:10" ht="25" customHeight="1" x14ac:dyDescent="0.2">
      <c r="D1153" s="13" t="s">
        <v>97</v>
      </c>
      <c r="E1153" s="13" t="s">
        <v>2228</v>
      </c>
      <c r="F1153" s="13" t="s">
        <v>2227</v>
      </c>
      <c r="G1153" s="14" t="str">
        <f t="shared" si="17"/>
        <v>24543</v>
      </c>
      <c r="H1153" s="14" t="s">
        <v>51</v>
      </c>
      <c r="I1153" s="14" t="s">
        <v>28</v>
      </c>
      <c r="J1153" s="14" t="s">
        <v>5014</v>
      </c>
    </row>
    <row r="1154" spans="4:10" ht="25" customHeight="1" x14ac:dyDescent="0.2">
      <c r="D1154" s="13" t="s">
        <v>97</v>
      </c>
      <c r="E1154" s="13" t="s">
        <v>2230</v>
      </c>
      <c r="F1154" s="13" t="s">
        <v>2229</v>
      </c>
      <c r="G1154" s="14" t="str">
        <f t="shared" si="17"/>
        <v>24561</v>
      </c>
      <c r="H1154" s="14" t="s">
        <v>51</v>
      </c>
      <c r="I1154" s="14" t="s">
        <v>28</v>
      </c>
      <c r="J1154" s="14" t="s">
        <v>5015</v>
      </c>
    </row>
    <row r="1155" spans="4:10" ht="25" customHeight="1" x14ac:dyDescent="0.2">
      <c r="D1155" s="13" t="s">
        <v>97</v>
      </c>
      <c r="E1155" s="13" t="s">
        <v>2232</v>
      </c>
      <c r="F1155" s="13" t="s">
        <v>2231</v>
      </c>
      <c r="G1155" s="14" t="str">
        <f t="shared" si="17"/>
        <v>24562</v>
      </c>
      <c r="H1155" s="14" t="s">
        <v>51</v>
      </c>
      <c r="I1155" s="14" t="s">
        <v>28</v>
      </c>
      <c r="J1155" s="14" t="s">
        <v>5016</v>
      </c>
    </row>
    <row r="1156" spans="4:10" ht="25" customHeight="1" x14ac:dyDescent="0.2">
      <c r="D1156" s="13" t="s">
        <v>98</v>
      </c>
      <c r="E1156" s="13" t="s">
        <v>2234</v>
      </c>
      <c r="F1156" s="13" t="s">
        <v>2233</v>
      </c>
      <c r="G1156" s="14" t="str">
        <f t="shared" si="17"/>
        <v>25201</v>
      </c>
      <c r="H1156" s="14" t="s">
        <v>52</v>
      </c>
      <c r="I1156" s="14" t="s">
        <v>5017</v>
      </c>
      <c r="J1156" s="14" t="s">
        <v>28</v>
      </c>
    </row>
    <row r="1157" spans="4:10" ht="25" customHeight="1" x14ac:dyDescent="0.2">
      <c r="D1157" s="13" t="s">
        <v>98</v>
      </c>
      <c r="E1157" s="13" t="s">
        <v>2236</v>
      </c>
      <c r="F1157" s="13" t="s">
        <v>2235</v>
      </c>
      <c r="G1157" s="14" t="str">
        <f t="shared" ref="G1157:G1220" si="18">LEFT(F1157,5)</f>
        <v>25202</v>
      </c>
      <c r="H1157" s="14" t="s">
        <v>52</v>
      </c>
      <c r="I1157" s="14" t="s">
        <v>5018</v>
      </c>
      <c r="J1157" s="14" t="s">
        <v>28</v>
      </c>
    </row>
    <row r="1158" spans="4:10" ht="25" customHeight="1" x14ac:dyDescent="0.2">
      <c r="D1158" s="13" t="s">
        <v>98</v>
      </c>
      <c r="E1158" s="13" t="s">
        <v>2238</v>
      </c>
      <c r="F1158" s="13" t="s">
        <v>2237</v>
      </c>
      <c r="G1158" s="14" t="str">
        <f t="shared" si="18"/>
        <v>25203</v>
      </c>
      <c r="H1158" s="14" t="s">
        <v>52</v>
      </c>
      <c r="I1158" s="14" t="s">
        <v>5019</v>
      </c>
      <c r="J1158" s="14" t="s">
        <v>28</v>
      </c>
    </row>
    <row r="1159" spans="4:10" ht="25" customHeight="1" x14ac:dyDescent="0.2">
      <c r="D1159" s="13" t="s">
        <v>98</v>
      </c>
      <c r="E1159" s="13" t="s">
        <v>2240</v>
      </c>
      <c r="F1159" s="13" t="s">
        <v>2239</v>
      </c>
      <c r="G1159" s="14" t="str">
        <f t="shared" si="18"/>
        <v>25204</v>
      </c>
      <c r="H1159" s="14" t="s">
        <v>52</v>
      </c>
      <c r="I1159" s="14" t="s">
        <v>5020</v>
      </c>
      <c r="J1159" s="14" t="s">
        <v>28</v>
      </c>
    </row>
    <row r="1160" spans="4:10" ht="25" customHeight="1" x14ac:dyDescent="0.2">
      <c r="D1160" s="13" t="s">
        <v>98</v>
      </c>
      <c r="E1160" s="13" t="s">
        <v>2242</v>
      </c>
      <c r="F1160" s="13" t="s">
        <v>2241</v>
      </c>
      <c r="G1160" s="14" t="str">
        <f t="shared" si="18"/>
        <v>25206</v>
      </c>
      <c r="H1160" s="14" t="s">
        <v>52</v>
      </c>
      <c r="I1160" s="14" t="s">
        <v>4462</v>
      </c>
      <c r="J1160" s="14" t="s">
        <v>28</v>
      </c>
    </row>
    <row r="1161" spans="4:10" ht="25" customHeight="1" x14ac:dyDescent="0.2">
      <c r="D1161" s="13" t="s">
        <v>98</v>
      </c>
      <c r="E1161" s="13" t="s">
        <v>2244</v>
      </c>
      <c r="F1161" s="13" t="s">
        <v>2243</v>
      </c>
      <c r="G1161" s="14" t="str">
        <f t="shared" si="18"/>
        <v>25207</v>
      </c>
      <c r="H1161" s="14" t="s">
        <v>52</v>
      </c>
      <c r="I1161" s="14" t="s">
        <v>4940</v>
      </c>
      <c r="J1161" s="14" t="s">
        <v>28</v>
      </c>
    </row>
    <row r="1162" spans="4:10" ht="25" customHeight="1" x14ac:dyDescent="0.2">
      <c r="D1162" s="13" t="s">
        <v>98</v>
      </c>
      <c r="E1162" s="13" t="s">
        <v>2246</v>
      </c>
      <c r="F1162" s="13" t="s">
        <v>2245</v>
      </c>
      <c r="G1162" s="14" t="str">
        <f t="shared" si="18"/>
        <v>25208</v>
      </c>
      <c r="H1162" s="14" t="s">
        <v>52</v>
      </c>
      <c r="I1162" s="14" t="s">
        <v>5021</v>
      </c>
      <c r="J1162" s="14" t="s">
        <v>28</v>
      </c>
    </row>
    <row r="1163" spans="4:10" ht="25" customHeight="1" x14ac:dyDescent="0.2">
      <c r="D1163" s="13" t="s">
        <v>98</v>
      </c>
      <c r="E1163" s="13" t="s">
        <v>2248</v>
      </c>
      <c r="F1163" s="13" t="s">
        <v>2247</v>
      </c>
      <c r="G1163" s="14" t="str">
        <f t="shared" si="18"/>
        <v>25209</v>
      </c>
      <c r="H1163" s="14" t="s">
        <v>52</v>
      </c>
      <c r="I1163" s="14" t="s">
        <v>5022</v>
      </c>
      <c r="J1163" s="14" t="s">
        <v>28</v>
      </c>
    </row>
    <row r="1164" spans="4:10" ht="25" customHeight="1" x14ac:dyDescent="0.2">
      <c r="D1164" s="13" t="s">
        <v>98</v>
      </c>
      <c r="E1164" s="13" t="s">
        <v>2250</v>
      </c>
      <c r="F1164" s="13" t="s">
        <v>2249</v>
      </c>
      <c r="G1164" s="14" t="str">
        <f t="shared" si="18"/>
        <v>25210</v>
      </c>
      <c r="H1164" s="14" t="s">
        <v>52</v>
      </c>
      <c r="I1164" s="14" t="s">
        <v>5023</v>
      </c>
      <c r="J1164" s="14" t="s">
        <v>28</v>
      </c>
    </row>
    <row r="1165" spans="4:10" ht="25" customHeight="1" x14ac:dyDescent="0.2">
      <c r="D1165" s="13" t="s">
        <v>98</v>
      </c>
      <c r="E1165" s="13" t="s">
        <v>2252</v>
      </c>
      <c r="F1165" s="13" t="s">
        <v>2251</v>
      </c>
      <c r="G1165" s="14" t="str">
        <f t="shared" si="18"/>
        <v>25211</v>
      </c>
      <c r="H1165" s="14" t="s">
        <v>52</v>
      </c>
      <c r="I1165" s="14" t="s">
        <v>5024</v>
      </c>
      <c r="J1165" s="14" t="s">
        <v>28</v>
      </c>
    </row>
    <row r="1166" spans="4:10" ht="25" customHeight="1" x14ac:dyDescent="0.2">
      <c r="D1166" s="13" t="s">
        <v>98</v>
      </c>
      <c r="E1166" s="13" t="s">
        <v>2254</v>
      </c>
      <c r="F1166" s="13" t="s">
        <v>2253</v>
      </c>
      <c r="G1166" s="14" t="str">
        <f t="shared" si="18"/>
        <v>25212</v>
      </c>
      <c r="H1166" s="14" t="s">
        <v>52</v>
      </c>
      <c r="I1166" s="14" t="s">
        <v>5025</v>
      </c>
      <c r="J1166" s="14" t="s">
        <v>28</v>
      </c>
    </row>
    <row r="1167" spans="4:10" ht="25" customHeight="1" x14ac:dyDescent="0.2">
      <c r="D1167" s="13" t="s">
        <v>98</v>
      </c>
      <c r="E1167" s="13" t="s">
        <v>2256</v>
      </c>
      <c r="F1167" s="13" t="s">
        <v>2255</v>
      </c>
      <c r="G1167" s="14" t="str">
        <f t="shared" si="18"/>
        <v>25213</v>
      </c>
      <c r="H1167" s="14" t="s">
        <v>52</v>
      </c>
      <c r="I1167" s="14" t="s">
        <v>5026</v>
      </c>
      <c r="J1167" s="14" t="s">
        <v>28</v>
      </c>
    </row>
    <row r="1168" spans="4:10" ht="25" customHeight="1" x14ac:dyDescent="0.2">
      <c r="D1168" s="13" t="s">
        <v>98</v>
      </c>
      <c r="E1168" s="13" t="s">
        <v>2258</v>
      </c>
      <c r="F1168" s="13" t="s">
        <v>2257</v>
      </c>
      <c r="G1168" s="14" t="str">
        <f t="shared" si="18"/>
        <v>25214</v>
      </c>
      <c r="H1168" s="14" t="s">
        <v>52</v>
      </c>
      <c r="I1168" s="14" t="s">
        <v>5027</v>
      </c>
      <c r="J1168" s="14" t="s">
        <v>28</v>
      </c>
    </row>
    <row r="1169" spans="4:10" ht="25" customHeight="1" x14ac:dyDescent="0.2">
      <c r="D1169" s="13" t="s">
        <v>98</v>
      </c>
      <c r="E1169" s="13" t="s">
        <v>2260</v>
      </c>
      <c r="F1169" s="13" t="s">
        <v>2259</v>
      </c>
      <c r="G1169" s="14" t="str">
        <f t="shared" si="18"/>
        <v>25383</v>
      </c>
      <c r="H1169" s="14" t="s">
        <v>52</v>
      </c>
      <c r="I1169" s="14" t="s">
        <v>28</v>
      </c>
      <c r="J1169" s="14" t="s">
        <v>4630</v>
      </c>
    </row>
    <row r="1170" spans="4:10" ht="25" customHeight="1" x14ac:dyDescent="0.2">
      <c r="D1170" s="13" t="s">
        <v>98</v>
      </c>
      <c r="E1170" s="13" t="s">
        <v>2262</v>
      </c>
      <c r="F1170" s="13" t="s">
        <v>2261</v>
      </c>
      <c r="G1170" s="14" t="str">
        <f t="shared" si="18"/>
        <v>25384</v>
      </c>
      <c r="H1170" s="14" t="s">
        <v>52</v>
      </c>
      <c r="I1170" s="14" t="s">
        <v>28</v>
      </c>
      <c r="J1170" s="14" t="s">
        <v>5028</v>
      </c>
    </row>
    <row r="1171" spans="4:10" ht="25" customHeight="1" x14ac:dyDescent="0.2">
      <c r="D1171" s="13" t="s">
        <v>98</v>
      </c>
      <c r="E1171" s="13" t="s">
        <v>2264</v>
      </c>
      <c r="F1171" s="13" t="s">
        <v>2263</v>
      </c>
      <c r="G1171" s="14" t="str">
        <f t="shared" si="18"/>
        <v>25425</v>
      </c>
      <c r="H1171" s="14" t="s">
        <v>52</v>
      </c>
      <c r="I1171" s="14" t="s">
        <v>28</v>
      </c>
      <c r="J1171" s="14" t="s">
        <v>5029</v>
      </c>
    </row>
    <row r="1172" spans="4:10" ht="25" customHeight="1" x14ac:dyDescent="0.2">
      <c r="D1172" s="13" t="s">
        <v>98</v>
      </c>
      <c r="E1172" s="13" t="s">
        <v>2266</v>
      </c>
      <c r="F1172" s="13" t="s">
        <v>2265</v>
      </c>
      <c r="G1172" s="14" t="str">
        <f t="shared" si="18"/>
        <v>25441</v>
      </c>
      <c r="H1172" s="14" t="s">
        <v>52</v>
      </c>
      <c r="I1172" s="14" t="s">
        <v>28</v>
      </c>
      <c r="J1172" s="14" t="s">
        <v>5030</v>
      </c>
    </row>
    <row r="1173" spans="4:10" ht="25" customHeight="1" x14ac:dyDescent="0.2">
      <c r="D1173" s="13" t="s">
        <v>98</v>
      </c>
      <c r="E1173" s="13" t="s">
        <v>2268</v>
      </c>
      <c r="F1173" s="13" t="s">
        <v>2267</v>
      </c>
      <c r="G1173" s="14" t="str">
        <f t="shared" si="18"/>
        <v>25442</v>
      </c>
      <c r="H1173" s="14" t="s">
        <v>52</v>
      </c>
      <c r="I1173" s="14" t="s">
        <v>28</v>
      </c>
      <c r="J1173" s="14" t="s">
        <v>5031</v>
      </c>
    </row>
    <row r="1174" spans="4:10" ht="25" customHeight="1" x14ac:dyDescent="0.2">
      <c r="D1174" s="13" t="s">
        <v>98</v>
      </c>
      <c r="E1174" s="13" t="s">
        <v>2270</v>
      </c>
      <c r="F1174" s="13" t="s">
        <v>2269</v>
      </c>
      <c r="G1174" s="14" t="str">
        <f t="shared" si="18"/>
        <v>25443</v>
      </c>
      <c r="H1174" s="14" t="s">
        <v>52</v>
      </c>
      <c r="I1174" s="14" t="s">
        <v>28</v>
      </c>
      <c r="J1174" s="14" t="s">
        <v>5032</v>
      </c>
    </row>
    <row r="1175" spans="4:10" ht="25" customHeight="1" x14ac:dyDescent="0.2">
      <c r="D1175" s="14" t="s">
        <v>99</v>
      </c>
      <c r="E1175" s="14" t="s">
        <v>3886</v>
      </c>
      <c r="F1175" s="14" t="s">
        <v>3648</v>
      </c>
      <c r="G1175" s="14" t="str">
        <f t="shared" si="18"/>
        <v>26101</v>
      </c>
      <c r="H1175" s="14" t="s">
        <v>53</v>
      </c>
      <c r="I1175" s="14" t="s">
        <v>53</v>
      </c>
      <c r="J1175" s="14" t="s">
        <v>4476</v>
      </c>
    </row>
    <row r="1176" spans="4:10" ht="25" customHeight="1" x14ac:dyDescent="0.2">
      <c r="D1176" s="14" t="s">
        <v>99</v>
      </c>
      <c r="E1176" s="14" t="s">
        <v>3887</v>
      </c>
      <c r="F1176" s="14" t="s">
        <v>3649</v>
      </c>
      <c r="G1176" s="14" t="str">
        <f t="shared" si="18"/>
        <v>26102</v>
      </c>
      <c r="H1176" s="14" t="s">
        <v>53</v>
      </c>
      <c r="I1176" s="14" t="s">
        <v>53</v>
      </c>
      <c r="J1176" s="14" t="s">
        <v>5033</v>
      </c>
    </row>
    <row r="1177" spans="4:10" ht="25" customHeight="1" x14ac:dyDescent="0.2">
      <c r="D1177" s="14" t="s">
        <v>99</v>
      </c>
      <c r="E1177" s="14" t="s">
        <v>3888</v>
      </c>
      <c r="F1177" s="14" t="s">
        <v>3651</v>
      </c>
      <c r="G1177" s="14" t="str">
        <f t="shared" si="18"/>
        <v>26103</v>
      </c>
      <c r="H1177" s="14" t="s">
        <v>53</v>
      </c>
      <c r="I1177" s="14" t="s">
        <v>53</v>
      </c>
      <c r="J1177" s="14" t="s">
        <v>5034</v>
      </c>
    </row>
    <row r="1178" spans="4:10" ht="25" customHeight="1" x14ac:dyDescent="0.2">
      <c r="D1178" s="14" t="s">
        <v>99</v>
      </c>
      <c r="E1178" s="14" t="s">
        <v>3889</v>
      </c>
      <c r="F1178" s="14" t="s">
        <v>3652</v>
      </c>
      <c r="G1178" s="14" t="str">
        <f t="shared" si="18"/>
        <v>26104</v>
      </c>
      <c r="H1178" s="14" t="s">
        <v>53</v>
      </c>
      <c r="I1178" s="14" t="s">
        <v>53</v>
      </c>
      <c r="J1178" s="14" t="s">
        <v>5035</v>
      </c>
    </row>
    <row r="1179" spans="4:10" ht="25" customHeight="1" x14ac:dyDescent="0.2">
      <c r="D1179" s="14" t="s">
        <v>99</v>
      </c>
      <c r="E1179" s="14" t="s">
        <v>3890</v>
      </c>
      <c r="F1179" s="14" t="s">
        <v>3653</v>
      </c>
      <c r="G1179" s="14" t="str">
        <f t="shared" si="18"/>
        <v>26105</v>
      </c>
      <c r="H1179" s="14" t="s">
        <v>53</v>
      </c>
      <c r="I1179" s="14" t="s">
        <v>53</v>
      </c>
      <c r="J1179" s="14" t="s">
        <v>5036</v>
      </c>
    </row>
    <row r="1180" spans="4:10" ht="25" customHeight="1" x14ac:dyDescent="0.2">
      <c r="D1180" s="14" t="s">
        <v>99</v>
      </c>
      <c r="E1180" s="14" t="s">
        <v>3891</v>
      </c>
      <c r="F1180" s="14" t="s">
        <v>3654</v>
      </c>
      <c r="G1180" s="14" t="str">
        <f t="shared" si="18"/>
        <v>26106</v>
      </c>
      <c r="H1180" s="14" t="s">
        <v>53</v>
      </c>
      <c r="I1180" s="14" t="s">
        <v>53</v>
      </c>
      <c r="J1180" s="14" t="s">
        <v>5037</v>
      </c>
    </row>
    <row r="1181" spans="4:10" ht="25" customHeight="1" x14ac:dyDescent="0.2">
      <c r="D1181" s="14" t="s">
        <v>99</v>
      </c>
      <c r="E1181" s="14" t="s">
        <v>3892</v>
      </c>
      <c r="F1181" s="14" t="s">
        <v>3655</v>
      </c>
      <c r="G1181" s="14" t="str">
        <f t="shared" si="18"/>
        <v>26107</v>
      </c>
      <c r="H1181" s="14" t="s">
        <v>53</v>
      </c>
      <c r="I1181" s="14" t="s">
        <v>53</v>
      </c>
      <c r="J1181" s="14" t="s">
        <v>4482</v>
      </c>
    </row>
    <row r="1182" spans="4:10" ht="25" customHeight="1" x14ac:dyDescent="0.2">
      <c r="D1182" s="14" t="s">
        <v>99</v>
      </c>
      <c r="E1182" s="14" t="s">
        <v>3893</v>
      </c>
      <c r="F1182" s="14" t="s">
        <v>3656</v>
      </c>
      <c r="G1182" s="14" t="str">
        <f t="shared" si="18"/>
        <v>26108</v>
      </c>
      <c r="H1182" s="14" t="s">
        <v>53</v>
      </c>
      <c r="I1182" s="14" t="s">
        <v>53</v>
      </c>
      <c r="J1182" s="14" t="s">
        <v>5038</v>
      </c>
    </row>
    <row r="1183" spans="4:10" ht="25" customHeight="1" x14ac:dyDescent="0.2">
      <c r="D1183" s="14" t="s">
        <v>99</v>
      </c>
      <c r="E1183" s="14" t="s">
        <v>3894</v>
      </c>
      <c r="F1183" s="14" t="s">
        <v>3657</v>
      </c>
      <c r="G1183" s="14" t="str">
        <f t="shared" si="18"/>
        <v>26109</v>
      </c>
      <c r="H1183" s="14" t="s">
        <v>53</v>
      </c>
      <c r="I1183" s="14" t="s">
        <v>53</v>
      </c>
      <c r="J1183" s="14" t="s">
        <v>5039</v>
      </c>
    </row>
    <row r="1184" spans="4:10" ht="25" customHeight="1" x14ac:dyDescent="0.2">
      <c r="D1184" s="14" t="s">
        <v>99</v>
      </c>
      <c r="E1184" s="14" t="s">
        <v>3895</v>
      </c>
      <c r="F1184" s="14" t="s">
        <v>3658</v>
      </c>
      <c r="G1184" s="14" t="str">
        <f t="shared" si="18"/>
        <v>26110</v>
      </c>
      <c r="H1184" s="14" t="s">
        <v>53</v>
      </c>
      <c r="I1184" s="14" t="s">
        <v>53</v>
      </c>
      <c r="J1184" s="14" t="s">
        <v>5040</v>
      </c>
    </row>
    <row r="1185" spans="4:10" ht="25" customHeight="1" x14ac:dyDescent="0.2">
      <c r="D1185" s="14" t="s">
        <v>99</v>
      </c>
      <c r="E1185" s="14" t="s">
        <v>3896</v>
      </c>
      <c r="F1185" s="14" t="s">
        <v>3659</v>
      </c>
      <c r="G1185" s="14" t="str">
        <f t="shared" si="18"/>
        <v>26111</v>
      </c>
      <c r="H1185" s="14" t="s">
        <v>53</v>
      </c>
      <c r="I1185" s="14" t="s">
        <v>53</v>
      </c>
      <c r="J1185" s="14" t="s">
        <v>5041</v>
      </c>
    </row>
    <row r="1186" spans="4:10" ht="25" customHeight="1" x14ac:dyDescent="0.2">
      <c r="D1186" s="13" t="s">
        <v>99</v>
      </c>
      <c r="E1186" s="13" t="s">
        <v>2272</v>
      </c>
      <c r="F1186" s="13" t="s">
        <v>2271</v>
      </c>
      <c r="G1186" s="14" t="str">
        <f t="shared" si="18"/>
        <v>26201</v>
      </c>
      <c r="H1186" s="14" t="s">
        <v>53</v>
      </c>
      <c r="I1186" s="14" t="s">
        <v>5042</v>
      </c>
      <c r="J1186" s="14" t="s">
        <v>28</v>
      </c>
    </row>
    <row r="1187" spans="4:10" ht="25" customHeight="1" x14ac:dyDescent="0.2">
      <c r="D1187" s="13" t="s">
        <v>99</v>
      </c>
      <c r="E1187" s="13" t="s">
        <v>2274</v>
      </c>
      <c r="F1187" s="13" t="s">
        <v>2273</v>
      </c>
      <c r="G1187" s="14" t="str">
        <f t="shared" si="18"/>
        <v>26202</v>
      </c>
      <c r="H1187" s="14" t="s">
        <v>53</v>
      </c>
      <c r="I1187" s="14" t="s">
        <v>5043</v>
      </c>
      <c r="J1187" s="14" t="s">
        <v>28</v>
      </c>
    </row>
    <row r="1188" spans="4:10" ht="25" customHeight="1" x14ac:dyDescent="0.2">
      <c r="D1188" s="13" t="s">
        <v>99</v>
      </c>
      <c r="E1188" s="13" t="s">
        <v>2276</v>
      </c>
      <c r="F1188" s="13" t="s">
        <v>2275</v>
      </c>
      <c r="G1188" s="14" t="str">
        <f t="shared" si="18"/>
        <v>26203</v>
      </c>
      <c r="H1188" s="14" t="s">
        <v>53</v>
      </c>
      <c r="I1188" s="14" t="s">
        <v>5044</v>
      </c>
      <c r="J1188" s="14" t="s">
        <v>28</v>
      </c>
    </row>
    <row r="1189" spans="4:10" ht="25" customHeight="1" x14ac:dyDescent="0.2">
      <c r="D1189" s="13" t="s">
        <v>99</v>
      </c>
      <c r="E1189" s="13" t="s">
        <v>2278</v>
      </c>
      <c r="F1189" s="13" t="s">
        <v>2277</v>
      </c>
      <c r="G1189" s="14" t="str">
        <f t="shared" si="18"/>
        <v>26204</v>
      </c>
      <c r="H1189" s="14" t="s">
        <v>53</v>
      </c>
      <c r="I1189" s="14" t="s">
        <v>5045</v>
      </c>
      <c r="J1189" s="14" t="s">
        <v>28</v>
      </c>
    </row>
    <row r="1190" spans="4:10" ht="25" customHeight="1" x14ac:dyDescent="0.2">
      <c r="D1190" s="13" t="s">
        <v>99</v>
      </c>
      <c r="E1190" s="13" t="s">
        <v>2280</v>
      </c>
      <c r="F1190" s="13" t="s">
        <v>2279</v>
      </c>
      <c r="G1190" s="14" t="str">
        <f t="shared" si="18"/>
        <v>26205</v>
      </c>
      <c r="H1190" s="14" t="s">
        <v>53</v>
      </c>
      <c r="I1190" s="14" t="s">
        <v>5046</v>
      </c>
      <c r="J1190" s="14" t="s">
        <v>28</v>
      </c>
    </row>
    <row r="1191" spans="4:10" ht="25" customHeight="1" x14ac:dyDescent="0.2">
      <c r="D1191" s="13" t="s">
        <v>99</v>
      </c>
      <c r="E1191" s="13" t="s">
        <v>2282</v>
      </c>
      <c r="F1191" s="13" t="s">
        <v>2281</v>
      </c>
      <c r="G1191" s="14" t="str">
        <f t="shared" si="18"/>
        <v>26206</v>
      </c>
      <c r="H1191" s="14" t="s">
        <v>53</v>
      </c>
      <c r="I1191" s="14" t="s">
        <v>5047</v>
      </c>
      <c r="J1191" s="14" t="s">
        <v>28</v>
      </c>
    </row>
    <row r="1192" spans="4:10" ht="25" customHeight="1" x14ac:dyDescent="0.2">
      <c r="D1192" s="13" t="s">
        <v>99</v>
      </c>
      <c r="E1192" s="13" t="s">
        <v>2284</v>
      </c>
      <c r="F1192" s="13" t="s">
        <v>2283</v>
      </c>
      <c r="G1192" s="14" t="str">
        <f t="shared" si="18"/>
        <v>26207</v>
      </c>
      <c r="H1192" s="14" t="s">
        <v>53</v>
      </c>
      <c r="I1192" s="14" t="s">
        <v>5048</v>
      </c>
      <c r="J1192" s="14" t="s">
        <v>28</v>
      </c>
    </row>
    <row r="1193" spans="4:10" ht="25" customHeight="1" x14ac:dyDescent="0.2">
      <c r="D1193" s="13" t="s">
        <v>99</v>
      </c>
      <c r="E1193" s="13" t="s">
        <v>2286</v>
      </c>
      <c r="F1193" s="13" t="s">
        <v>2285</v>
      </c>
      <c r="G1193" s="14" t="str">
        <f t="shared" si="18"/>
        <v>26208</v>
      </c>
      <c r="H1193" s="14" t="s">
        <v>53</v>
      </c>
      <c r="I1193" s="14" t="s">
        <v>5049</v>
      </c>
      <c r="J1193" s="14" t="s">
        <v>28</v>
      </c>
    </row>
    <row r="1194" spans="4:10" ht="25" customHeight="1" x14ac:dyDescent="0.2">
      <c r="D1194" s="13" t="s">
        <v>99</v>
      </c>
      <c r="E1194" s="13" t="s">
        <v>2288</v>
      </c>
      <c r="F1194" s="13" t="s">
        <v>2287</v>
      </c>
      <c r="G1194" s="14" t="str">
        <f t="shared" si="18"/>
        <v>26209</v>
      </c>
      <c r="H1194" s="14" t="s">
        <v>53</v>
      </c>
      <c r="I1194" s="14" t="s">
        <v>5050</v>
      </c>
      <c r="J1194" s="14" t="s">
        <v>28</v>
      </c>
    </row>
    <row r="1195" spans="4:10" ht="25" customHeight="1" x14ac:dyDescent="0.2">
      <c r="D1195" s="13" t="s">
        <v>99</v>
      </c>
      <c r="E1195" s="13" t="s">
        <v>2290</v>
      </c>
      <c r="F1195" s="13" t="s">
        <v>2289</v>
      </c>
      <c r="G1195" s="14" t="str">
        <f t="shared" si="18"/>
        <v>26210</v>
      </c>
      <c r="H1195" s="14" t="s">
        <v>53</v>
      </c>
      <c r="I1195" s="14" t="s">
        <v>5051</v>
      </c>
      <c r="J1195" s="14" t="s">
        <v>28</v>
      </c>
    </row>
    <row r="1196" spans="4:10" ht="25" customHeight="1" x14ac:dyDescent="0.2">
      <c r="D1196" s="13" t="s">
        <v>99</v>
      </c>
      <c r="E1196" s="13" t="s">
        <v>2292</v>
      </c>
      <c r="F1196" s="13" t="s">
        <v>2291</v>
      </c>
      <c r="G1196" s="14" t="str">
        <f t="shared" si="18"/>
        <v>26211</v>
      </c>
      <c r="H1196" s="14" t="s">
        <v>53</v>
      </c>
      <c r="I1196" s="14" t="s">
        <v>5052</v>
      </c>
      <c r="J1196" s="14" t="s">
        <v>28</v>
      </c>
    </row>
    <row r="1197" spans="4:10" ht="25" customHeight="1" x14ac:dyDescent="0.2">
      <c r="D1197" s="13" t="s">
        <v>99</v>
      </c>
      <c r="E1197" s="13" t="s">
        <v>2294</v>
      </c>
      <c r="F1197" s="13" t="s">
        <v>2293</v>
      </c>
      <c r="G1197" s="14" t="str">
        <f t="shared" si="18"/>
        <v>26212</v>
      </c>
      <c r="H1197" s="14" t="s">
        <v>53</v>
      </c>
      <c r="I1197" s="14" t="s">
        <v>5053</v>
      </c>
      <c r="J1197" s="14" t="s">
        <v>28</v>
      </c>
    </row>
    <row r="1198" spans="4:10" ht="25" customHeight="1" x14ac:dyDescent="0.2">
      <c r="D1198" s="13" t="s">
        <v>99</v>
      </c>
      <c r="E1198" s="13" t="s">
        <v>2296</v>
      </c>
      <c r="F1198" s="13" t="s">
        <v>2295</v>
      </c>
      <c r="G1198" s="14" t="str">
        <f t="shared" si="18"/>
        <v>26213</v>
      </c>
      <c r="H1198" s="14" t="s">
        <v>53</v>
      </c>
      <c r="I1198" s="14" t="s">
        <v>5054</v>
      </c>
      <c r="J1198" s="14" t="s">
        <v>28</v>
      </c>
    </row>
    <row r="1199" spans="4:10" ht="25" customHeight="1" x14ac:dyDescent="0.2">
      <c r="D1199" s="13" t="s">
        <v>99</v>
      </c>
      <c r="E1199" s="13" t="s">
        <v>2298</v>
      </c>
      <c r="F1199" s="13" t="s">
        <v>2297</v>
      </c>
      <c r="G1199" s="14" t="str">
        <f t="shared" si="18"/>
        <v>26214</v>
      </c>
      <c r="H1199" s="14" t="s">
        <v>53</v>
      </c>
      <c r="I1199" s="14" t="s">
        <v>5055</v>
      </c>
      <c r="J1199" s="14" t="s">
        <v>28</v>
      </c>
    </row>
    <row r="1200" spans="4:10" ht="25" customHeight="1" x14ac:dyDescent="0.2">
      <c r="D1200" s="13" t="s">
        <v>99</v>
      </c>
      <c r="E1200" s="13" t="s">
        <v>2300</v>
      </c>
      <c r="F1200" s="13" t="s">
        <v>2299</v>
      </c>
      <c r="G1200" s="14" t="str">
        <f t="shared" si="18"/>
        <v>26303</v>
      </c>
      <c r="H1200" s="14" t="s">
        <v>53</v>
      </c>
      <c r="I1200" s="14" t="s">
        <v>28</v>
      </c>
      <c r="J1200" s="14" t="s">
        <v>5056</v>
      </c>
    </row>
    <row r="1201" spans="4:10" ht="25" customHeight="1" x14ac:dyDescent="0.2">
      <c r="D1201" s="13" t="s">
        <v>99</v>
      </c>
      <c r="E1201" s="13" t="s">
        <v>2302</v>
      </c>
      <c r="F1201" s="13" t="s">
        <v>2301</v>
      </c>
      <c r="G1201" s="14" t="str">
        <f t="shared" si="18"/>
        <v>26322</v>
      </c>
      <c r="H1201" s="14" t="s">
        <v>53</v>
      </c>
      <c r="I1201" s="14" t="s">
        <v>28</v>
      </c>
      <c r="J1201" s="14" t="s">
        <v>5057</v>
      </c>
    </row>
    <row r="1202" spans="4:10" ht="25" customHeight="1" x14ac:dyDescent="0.2">
      <c r="D1202" s="13" t="s">
        <v>99</v>
      </c>
      <c r="E1202" s="13" t="s">
        <v>2304</v>
      </c>
      <c r="F1202" s="13" t="s">
        <v>2303</v>
      </c>
      <c r="G1202" s="14" t="str">
        <f t="shared" si="18"/>
        <v>26343</v>
      </c>
      <c r="H1202" s="14" t="s">
        <v>53</v>
      </c>
      <c r="I1202" s="14" t="s">
        <v>28</v>
      </c>
      <c r="J1202" s="14" t="s">
        <v>5058</v>
      </c>
    </row>
    <row r="1203" spans="4:10" ht="25" customHeight="1" x14ac:dyDescent="0.2">
      <c r="D1203" s="13" t="s">
        <v>99</v>
      </c>
      <c r="E1203" s="13" t="s">
        <v>2306</v>
      </c>
      <c r="F1203" s="13" t="s">
        <v>2305</v>
      </c>
      <c r="G1203" s="14" t="str">
        <f t="shared" si="18"/>
        <v>26344</v>
      </c>
      <c r="H1203" s="14" t="s">
        <v>53</v>
      </c>
      <c r="I1203" s="14" t="s">
        <v>28</v>
      </c>
      <c r="J1203" s="14" t="s">
        <v>5059</v>
      </c>
    </row>
    <row r="1204" spans="4:10" ht="25" customHeight="1" x14ac:dyDescent="0.2">
      <c r="D1204" s="13" t="s">
        <v>99</v>
      </c>
      <c r="E1204" s="13" t="s">
        <v>2308</v>
      </c>
      <c r="F1204" s="13" t="s">
        <v>2307</v>
      </c>
      <c r="G1204" s="14" t="str">
        <f t="shared" si="18"/>
        <v>26364</v>
      </c>
      <c r="H1204" s="14" t="s">
        <v>53</v>
      </c>
      <c r="I1204" s="14" t="s">
        <v>28</v>
      </c>
      <c r="J1204" s="14" t="s">
        <v>5060</v>
      </c>
    </row>
    <row r="1205" spans="4:10" ht="25" customHeight="1" x14ac:dyDescent="0.2">
      <c r="D1205" s="13" t="s">
        <v>99</v>
      </c>
      <c r="E1205" s="13" t="s">
        <v>2310</v>
      </c>
      <c r="F1205" s="13" t="s">
        <v>2309</v>
      </c>
      <c r="G1205" s="14" t="str">
        <f t="shared" si="18"/>
        <v>26365</v>
      </c>
      <c r="H1205" s="14" t="s">
        <v>53</v>
      </c>
      <c r="I1205" s="14" t="s">
        <v>28</v>
      </c>
      <c r="J1205" s="14" t="s">
        <v>5061</v>
      </c>
    </row>
    <row r="1206" spans="4:10" ht="25" customHeight="1" x14ac:dyDescent="0.2">
      <c r="D1206" s="13" t="s">
        <v>99</v>
      </c>
      <c r="E1206" s="13" t="s">
        <v>2312</v>
      </c>
      <c r="F1206" s="13" t="s">
        <v>2311</v>
      </c>
      <c r="G1206" s="14" t="str">
        <f t="shared" si="18"/>
        <v>26366</v>
      </c>
      <c r="H1206" s="14" t="s">
        <v>53</v>
      </c>
      <c r="I1206" s="14" t="s">
        <v>28</v>
      </c>
      <c r="J1206" s="14" t="s">
        <v>5062</v>
      </c>
    </row>
    <row r="1207" spans="4:10" ht="25" customHeight="1" x14ac:dyDescent="0.2">
      <c r="D1207" s="13" t="s">
        <v>99</v>
      </c>
      <c r="E1207" s="13" t="s">
        <v>2314</v>
      </c>
      <c r="F1207" s="13" t="s">
        <v>2313</v>
      </c>
      <c r="G1207" s="14" t="str">
        <f t="shared" si="18"/>
        <v>26367</v>
      </c>
      <c r="H1207" s="14" t="s">
        <v>53</v>
      </c>
      <c r="I1207" s="14" t="s">
        <v>28</v>
      </c>
      <c r="J1207" s="14" t="s">
        <v>5063</v>
      </c>
    </row>
    <row r="1208" spans="4:10" ht="25" customHeight="1" x14ac:dyDescent="0.2">
      <c r="D1208" s="13" t="s">
        <v>99</v>
      </c>
      <c r="E1208" s="13" t="s">
        <v>2316</v>
      </c>
      <c r="F1208" s="13" t="s">
        <v>2315</v>
      </c>
      <c r="G1208" s="14" t="str">
        <f t="shared" si="18"/>
        <v>26407</v>
      </c>
      <c r="H1208" s="14" t="s">
        <v>53</v>
      </c>
      <c r="I1208" s="14" t="s">
        <v>28</v>
      </c>
      <c r="J1208" s="14" t="s">
        <v>5064</v>
      </c>
    </row>
    <row r="1209" spans="4:10" ht="25" customHeight="1" x14ac:dyDescent="0.2">
      <c r="D1209" s="13" t="s">
        <v>99</v>
      </c>
      <c r="E1209" s="13" t="s">
        <v>2318</v>
      </c>
      <c r="F1209" s="13" t="s">
        <v>2317</v>
      </c>
      <c r="G1209" s="14" t="str">
        <f t="shared" si="18"/>
        <v>26463</v>
      </c>
      <c r="H1209" s="14" t="s">
        <v>53</v>
      </c>
      <c r="I1209" s="14" t="s">
        <v>28</v>
      </c>
      <c r="J1209" s="14" t="s">
        <v>5065</v>
      </c>
    </row>
    <row r="1210" spans="4:10" ht="25" customHeight="1" x14ac:dyDescent="0.2">
      <c r="D1210" s="13" t="s">
        <v>99</v>
      </c>
      <c r="E1210" s="13" t="s">
        <v>2320</v>
      </c>
      <c r="F1210" s="13" t="s">
        <v>2319</v>
      </c>
      <c r="G1210" s="14" t="str">
        <f t="shared" si="18"/>
        <v>26465</v>
      </c>
      <c r="H1210" s="14" t="s">
        <v>53</v>
      </c>
      <c r="I1210" s="14" t="s">
        <v>28</v>
      </c>
      <c r="J1210" s="14" t="s">
        <v>5066</v>
      </c>
    </row>
    <row r="1211" spans="4:10" ht="25" customHeight="1" x14ac:dyDescent="0.2">
      <c r="D1211" s="14" t="s">
        <v>100</v>
      </c>
      <c r="E1211" s="14" t="s">
        <v>3897</v>
      </c>
      <c r="F1211" s="14" t="s">
        <v>3660</v>
      </c>
      <c r="G1211" s="14" t="str">
        <f t="shared" si="18"/>
        <v>27102</v>
      </c>
      <c r="H1211" s="14" t="s">
        <v>54</v>
      </c>
      <c r="I1211" s="14" t="s">
        <v>54</v>
      </c>
      <c r="J1211" s="14" t="s">
        <v>5067</v>
      </c>
    </row>
    <row r="1212" spans="4:10" ht="25" customHeight="1" x14ac:dyDescent="0.2">
      <c r="D1212" s="14" t="s">
        <v>100</v>
      </c>
      <c r="E1212" s="14" t="s">
        <v>3898</v>
      </c>
      <c r="F1212" s="14" t="s">
        <v>3661</v>
      </c>
      <c r="G1212" s="14" t="str">
        <f t="shared" si="18"/>
        <v>27103</v>
      </c>
      <c r="H1212" s="14" t="s">
        <v>54</v>
      </c>
      <c r="I1212" s="14" t="s">
        <v>54</v>
      </c>
      <c r="J1212" s="14" t="s">
        <v>34</v>
      </c>
    </row>
    <row r="1213" spans="4:10" ht="25" customHeight="1" x14ac:dyDescent="0.2">
      <c r="D1213" s="14" t="s">
        <v>100</v>
      </c>
      <c r="E1213" s="14" t="s">
        <v>3899</v>
      </c>
      <c r="F1213" s="14" t="s">
        <v>3662</v>
      </c>
      <c r="G1213" s="14" t="str">
        <f t="shared" si="18"/>
        <v>27104</v>
      </c>
      <c r="H1213" s="14" t="s">
        <v>54</v>
      </c>
      <c r="I1213" s="14" t="s">
        <v>54</v>
      </c>
      <c r="J1213" s="14" t="s">
        <v>5068</v>
      </c>
    </row>
    <row r="1214" spans="4:10" ht="25" customHeight="1" x14ac:dyDescent="0.2">
      <c r="D1214" s="14" t="s">
        <v>100</v>
      </c>
      <c r="E1214" s="14" t="s">
        <v>3900</v>
      </c>
      <c r="F1214" s="14" t="s">
        <v>3663</v>
      </c>
      <c r="G1214" s="14" t="str">
        <f t="shared" si="18"/>
        <v>27106</v>
      </c>
      <c r="H1214" s="14" t="s">
        <v>54</v>
      </c>
      <c r="I1214" s="14" t="s">
        <v>54</v>
      </c>
      <c r="J1214" s="14" t="s">
        <v>4475</v>
      </c>
    </row>
    <row r="1215" spans="4:10" ht="25" customHeight="1" x14ac:dyDescent="0.2">
      <c r="D1215" s="14" t="s">
        <v>100</v>
      </c>
      <c r="E1215" s="14" t="s">
        <v>3901</v>
      </c>
      <c r="F1215" s="14" t="s">
        <v>3664</v>
      </c>
      <c r="G1215" s="14" t="str">
        <f t="shared" si="18"/>
        <v>27107</v>
      </c>
      <c r="H1215" s="14" t="s">
        <v>54</v>
      </c>
      <c r="I1215" s="14" t="s">
        <v>54</v>
      </c>
      <c r="J1215" s="14" t="s">
        <v>4600</v>
      </c>
    </row>
    <row r="1216" spans="4:10" ht="25" customHeight="1" x14ac:dyDescent="0.2">
      <c r="D1216" s="14" t="s">
        <v>100</v>
      </c>
      <c r="E1216" s="14" t="s">
        <v>3902</v>
      </c>
      <c r="F1216" s="14" t="s">
        <v>3665</v>
      </c>
      <c r="G1216" s="14" t="str">
        <f t="shared" si="18"/>
        <v>27108</v>
      </c>
      <c r="H1216" s="14" t="s">
        <v>54</v>
      </c>
      <c r="I1216" s="14" t="s">
        <v>54</v>
      </c>
      <c r="J1216" s="14" t="s">
        <v>5069</v>
      </c>
    </row>
    <row r="1217" spans="4:10" ht="25" customHeight="1" x14ac:dyDescent="0.2">
      <c r="D1217" s="14" t="s">
        <v>100</v>
      </c>
      <c r="E1217" s="14" t="s">
        <v>3903</v>
      </c>
      <c r="F1217" s="14" t="s">
        <v>3666</v>
      </c>
      <c r="G1217" s="14" t="str">
        <f t="shared" si="18"/>
        <v>27109</v>
      </c>
      <c r="H1217" s="14" t="s">
        <v>54</v>
      </c>
      <c r="I1217" s="14" t="s">
        <v>54</v>
      </c>
      <c r="J1217" s="14" t="s">
        <v>5070</v>
      </c>
    </row>
    <row r="1218" spans="4:10" ht="25" customHeight="1" x14ac:dyDescent="0.2">
      <c r="D1218" s="14" t="s">
        <v>100</v>
      </c>
      <c r="E1218" s="14" t="s">
        <v>3904</v>
      </c>
      <c r="F1218" s="14" t="s">
        <v>3667</v>
      </c>
      <c r="G1218" s="14" t="str">
        <f t="shared" si="18"/>
        <v>27111</v>
      </c>
      <c r="H1218" s="14" t="s">
        <v>54</v>
      </c>
      <c r="I1218" s="14" t="s">
        <v>54</v>
      </c>
      <c r="J1218" s="14" t="s">
        <v>5071</v>
      </c>
    </row>
    <row r="1219" spans="4:10" ht="25" customHeight="1" x14ac:dyDescent="0.2">
      <c r="D1219" s="14" t="s">
        <v>100</v>
      </c>
      <c r="E1219" s="14" t="s">
        <v>3905</v>
      </c>
      <c r="F1219" s="14" t="s">
        <v>3668</v>
      </c>
      <c r="G1219" s="14" t="str">
        <f t="shared" si="18"/>
        <v>27113</v>
      </c>
      <c r="H1219" s="14" t="s">
        <v>54</v>
      </c>
      <c r="I1219" s="14" t="s">
        <v>54</v>
      </c>
      <c r="J1219" s="14" t="s">
        <v>5072</v>
      </c>
    </row>
    <row r="1220" spans="4:10" ht="25" customHeight="1" x14ac:dyDescent="0.2">
      <c r="D1220" s="14" t="s">
        <v>100</v>
      </c>
      <c r="E1220" s="14" t="s">
        <v>3906</v>
      </c>
      <c r="F1220" s="14" t="s">
        <v>3669</v>
      </c>
      <c r="G1220" s="14" t="str">
        <f t="shared" si="18"/>
        <v>27114</v>
      </c>
      <c r="H1220" s="14" t="s">
        <v>54</v>
      </c>
      <c r="I1220" s="14" t="s">
        <v>54</v>
      </c>
      <c r="J1220" s="14" t="s">
        <v>5073</v>
      </c>
    </row>
    <row r="1221" spans="4:10" ht="25" customHeight="1" x14ac:dyDescent="0.2">
      <c r="D1221" s="14" t="s">
        <v>100</v>
      </c>
      <c r="E1221" s="14" t="s">
        <v>3907</v>
      </c>
      <c r="F1221" s="14" t="s">
        <v>3670</v>
      </c>
      <c r="G1221" s="14" t="str">
        <f t="shared" ref="G1221:G1284" si="19">LEFT(F1221,5)</f>
        <v>27115</v>
      </c>
      <c r="H1221" s="14" t="s">
        <v>54</v>
      </c>
      <c r="I1221" s="14" t="s">
        <v>54</v>
      </c>
      <c r="J1221" s="14" t="s">
        <v>5074</v>
      </c>
    </row>
    <row r="1222" spans="4:10" ht="25" customHeight="1" x14ac:dyDescent="0.2">
      <c r="D1222" s="14" t="s">
        <v>100</v>
      </c>
      <c r="E1222" s="14" t="s">
        <v>3908</v>
      </c>
      <c r="F1222" s="14" t="s">
        <v>3671</v>
      </c>
      <c r="G1222" s="14" t="str">
        <f t="shared" si="19"/>
        <v>27116</v>
      </c>
      <c r="H1222" s="14" t="s">
        <v>54</v>
      </c>
      <c r="I1222" s="14" t="s">
        <v>54</v>
      </c>
      <c r="J1222" s="14" t="s">
        <v>5075</v>
      </c>
    </row>
    <row r="1223" spans="4:10" ht="25" customHeight="1" x14ac:dyDescent="0.2">
      <c r="D1223" s="14" t="s">
        <v>100</v>
      </c>
      <c r="E1223" s="14" t="s">
        <v>3909</v>
      </c>
      <c r="F1223" s="14" t="s">
        <v>3672</v>
      </c>
      <c r="G1223" s="14" t="str">
        <f t="shared" si="19"/>
        <v>27117</v>
      </c>
      <c r="H1223" s="14" t="s">
        <v>54</v>
      </c>
      <c r="I1223" s="14" t="s">
        <v>54</v>
      </c>
      <c r="J1223" s="14" t="s">
        <v>4559</v>
      </c>
    </row>
    <row r="1224" spans="4:10" ht="25" customHeight="1" x14ac:dyDescent="0.2">
      <c r="D1224" s="14" t="s">
        <v>100</v>
      </c>
      <c r="E1224" s="14" t="s">
        <v>3910</v>
      </c>
      <c r="F1224" s="14" t="s">
        <v>3673</v>
      </c>
      <c r="G1224" s="14" t="str">
        <f t="shared" si="19"/>
        <v>27118</v>
      </c>
      <c r="H1224" s="14" t="s">
        <v>54</v>
      </c>
      <c r="I1224" s="14" t="s">
        <v>54</v>
      </c>
      <c r="J1224" s="14" t="s">
        <v>5076</v>
      </c>
    </row>
    <row r="1225" spans="4:10" ht="25" customHeight="1" x14ac:dyDescent="0.2">
      <c r="D1225" s="14" t="s">
        <v>100</v>
      </c>
      <c r="E1225" s="14" t="s">
        <v>3911</v>
      </c>
      <c r="F1225" s="14" t="s">
        <v>3674</v>
      </c>
      <c r="G1225" s="14" t="str">
        <f t="shared" si="19"/>
        <v>27119</v>
      </c>
      <c r="H1225" s="14" t="s">
        <v>54</v>
      </c>
      <c r="I1225" s="14" t="s">
        <v>54</v>
      </c>
      <c r="J1225" s="14" t="s">
        <v>5077</v>
      </c>
    </row>
    <row r="1226" spans="4:10" ht="25" customHeight="1" x14ac:dyDescent="0.2">
      <c r="D1226" s="14" t="s">
        <v>100</v>
      </c>
      <c r="E1226" s="14" t="s">
        <v>3912</v>
      </c>
      <c r="F1226" s="14" t="s">
        <v>3675</v>
      </c>
      <c r="G1226" s="14" t="str">
        <f t="shared" si="19"/>
        <v>27120</v>
      </c>
      <c r="H1226" s="14" t="s">
        <v>54</v>
      </c>
      <c r="I1226" s="14" t="s">
        <v>54</v>
      </c>
      <c r="J1226" s="14" t="s">
        <v>5078</v>
      </c>
    </row>
    <row r="1227" spans="4:10" ht="25" customHeight="1" x14ac:dyDescent="0.2">
      <c r="D1227" s="14" t="s">
        <v>100</v>
      </c>
      <c r="E1227" s="14" t="s">
        <v>3913</v>
      </c>
      <c r="F1227" s="14" t="s">
        <v>3676</v>
      </c>
      <c r="G1227" s="14" t="str">
        <f t="shared" si="19"/>
        <v>27121</v>
      </c>
      <c r="H1227" s="14" t="s">
        <v>54</v>
      </c>
      <c r="I1227" s="14" t="s">
        <v>54</v>
      </c>
      <c r="J1227" s="14" t="s">
        <v>5079</v>
      </c>
    </row>
    <row r="1228" spans="4:10" ht="25" customHeight="1" x14ac:dyDescent="0.2">
      <c r="D1228" s="14" t="s">
        <v>100</v>
      </c>
      <c r="E1228" s="14" t="s">
        <v>3914</v>
      </c>
      <c r="F1228" s="14" t="s">
        <v>3677</v>
      </c>
      <c r="G1228" s="14" t="str">
        <f t="shared" si="19"/>
        <v>27122</v>
      </c>
      <c r="H1228" s="14" t="s">
        <v>54</v>
      </c>
      <c r="I1228" s="14" t="s">
        <v>54</v>
      </c>
      <c r="J1228" s="14" t="s">
        <v>5080</v>
      </c>
    </row>
    <row r="1229" spans="4:10" ht="25" customHeight="1" x14ac:dyDescent="0.2">
      <c r="D1229" s="14" t="s">
        <v>100</v>
      </c>
      <c r="E1229" s="14" t="s">
        <v>3915</v>
      </c>
      <c r="F1229" s="14" t="s">
        <v>3678</v>
      </c>
      <c r="G1229" s="14" t="str">
        <f t="shared" si="19"/>
        <v>27123</v>
      </c>
      <c r="H1229" s="14" t="s">
        <v>54</v>
      </c>
      <c r="I1229" s="14" t="s">
        <v>54</v>
      </c>
      <c r="J1229" s="14" t="s">
        <v>5081</v>
      </c>
    </row>
    <row r="1230" spans="4:10" ht="25" customHeight="1" x14ac:dyDescent="0.2">
      <c r="D1230" s="14" t="s">
        <v>100</v>
      </c>
      <c r="E1230" s="14" t="s">
        <v>3916</v>
      </c>
      <c r="F1230" s="14" t="s">
        <v>3679</v>
      </c>
      <c r="G1230" s="14" t="str">
        <f t="shared" si="19"/>
        <v>27124</v>
      </c>
      <c r="H1230" s="14" t="s">
        <v>54</v>
      </c>
      <c r="I1230" s="14" t="s">
        <v>54</v>
      </c>
      <c r="J1230" s="14" t="s">
        <v>4658</v>
      </c>
    </row>
    <row r="1231" spans="4:10" ht="25" customHeight="1" x14ac:dyDescent="0.2">
      <c r="D1231" s="14" t="s">
        <v>100</v>
      </c>
      <c r="E1231" s="14" t="s">
        <v>3917</v>
      </c>
      <c r="F1231" s="14" t="s">
        <v>3680</v>
      </c>
      <c r="G1231" s="14" t="str">
        <f t="shared" si="19"/>
        <v>27125</v>
      </c>
      <c r="H1231" s="14" t="s">
        <v>54</v>
      </c>
      <c r="I1231" s="14" t="s">
        <v>54</v>
      </c>
      <c r="J1231" s="14" t="s">
        <v>5082</v>
      </c>
    </row>
    <row r="1232" spans="4:10" ht="25" customHeight="1" x14ac:dyDescent="0.2">
      <c r="D1232" s="14" t="s">
        <v>100</v>
      </c>
      <c r="E1232" s="14" t="s">
        <v>3918</v>
      </c>
      <c r="F1232" s="14" t="s">
        <v>3681</v>
      </c>
      <c r="G1232" s="14" t="str">
        <f t="shared" si="19"/>
        <v>27126</v>
      </c>
      <c r="H1232" s="14" t="s">
        <v>54</v>
      </c>
      <c r="I1232" s="14" t="s">
        <v>54</v>
      </c>
      <c r="J1232" s="14" t="s">
        <v>5083</v>
      </c>
    </row>
    <row r="1233" spans="4:10" ht="25" customHeight="1" x14ac:dyDescent="0.2">
      <c r="D1233" s="14" t="s">
        <v>100</v>
      </c>
      <c r="E1233" s="14" t="s">
        <v>3919</v>
      </c>
      <c r="F1233" s="14" t="s">
        <v>3682</v>
      </c>
      <c r="G1233" s="14" t="str">
        <f t="shared" si="19"/>
        <v>27127</v>
      </c>
      <c r="H1233" s="14" t="s">
        <v>54</v>
      </c>
      <c r="I1233" s="14" t="s">
        <v>54</v>
      </c>
      <c r="J1233" s="14" t="s">
        <v>4476</v>
      </c>
    </row>
    <row r="1234" spans="4:10" ht="25" customHeight="1" x14ac:dyDescent="0.2">
      <c r="D1234" s="14" t="s">
        <v>100</v>
      </c>
      <c r="E1234" s="14" t="s">
        <v>3920</v>
      </c>
      <c r="F1234" s="14" t="s">
        <v>3683</v>
      </c>
      <c r="G1234" s="14" t="str">
        <f t="shared" si="19"/>
        <v>27128</v>
      </c>
      <c r="H1234" s="14" t="s">
        <v>54</v>
      </c>
      <c r="I1234" s="14" t="s">
        <v>54</v>
      </c>
      <c r="J1234" s="14" t="s">
        <v>4479</v>
      </c>
    </row>
    <row r="1235" spans="4:10" ht="25" customHeight="1" x14ac:dyDescent="0.2">
      <c r="D1235" s="14" t="s">
        <v>100</v>
      </c>
      <c r="E1235" s="14" t="s">
        <v>3921</v>
      </c>
      <c r="F1235" s="14" t="s">
        <v>3684</v>
      </c>
      <c r="G1235" s="14" t="str">
        <f t="shared" si="19"/>
        <v>27141</v>
      </c>
      <c r="H1235" s="14" t="s">
        <v>54</v>
      </c>
      <c r="I1235" s="14" t="s">
        <v>5084</v>
      </c>
      <c r="J1235" s="14" t="s">
        <v>5084</v>
      </c>
    </row>
    <row r="1236" spans="4:10" ht="25" customHeight="1" x14ac:dyDescent="0.2">
      <c r="D1236" s="14" t="s">
        <v>100</v>
      </c>
      <c r="E1236" s="14" t="s">
        <v>3922</v>
      </c>
      <c r="F1236" s="14" t="s">
        <v>3685</v>
      </c>
      <c r="G1236" s="14" t="str">
        <f t="shared" si="19"/>
        <v>27142</v>
      </c>
      <c r="H1236" s="14" t="s">
        <v>54</v>
      </c>
      <c r="I1236" s="14" t="s">
        <v>5084</v>
      </c>
      <c r="J1236" s="14" t="s">
        <v>4659</v>
      </c>
    </row>
    <row r="1237" spans="4:10" ht="25" customHeight="1" x14ac:dyDescent="0.2">
      <c r="D1237" s="14" t="s">
        <v>100</v>
      </c>
      <c r="E1237" s="14" t="s">
        <v>3923</v>
      </c>
      <c r="F1237" s="14" t="s">
        <v>3686</v>
      </c>
      <c r="G1237" s="14" t="str">
        <f t="shared" si="19"/>
        <v>27143</v>
      </c>
      <c r="H1237" s="14" t="s">
        <v>54</v>
      </c>
      <c r="I1237" s="14" t="s">
        <v>5084</v>
      </c>
      <c r="J1237" s="14" t="s">
        <v>4703</v>
      </c>
    </row>
    <row r="1238" spans="4:10" ht="25" customHeight="1" x14ac:dyDescent="0.2">
      <c r="D1238" s="14" t="s">
        <v>100</v>
      </c>
      <c r="E1238" s="14" t="s">
        <v>3924</v>
      </c>
      <c r="F1238" s="14" t="s">
        <v>3687</v>
      </c>
      <c r="G1238" s="14" t="str">
        <f t="shared" si="19"/>
        <v>27144</v>
      </c>
      <c r="H1238" s="14" t="s">
        <v>54</v>
      </c>
      <c r="I1238" s="14" t="s">
        <v>5084</v>
      </c>
      <c r="J1238" s="14" t="s">
        <v>4475</v>
      </c>
    </row>
    <row r="1239" spans="4:10" ht="25" customHeight="1" x14ac:dyDescent="0.2">
      <c r="D1239" s="14" t="s">
        <v>100</v>
      </c>
      <c r="E1239" s="14" t="s">
        <v>3925</v>
      </c>
      <c r="F1239" s="14" t="s">
        <v>3688</v>
      </c>
      <c r="G1239" s="14" t="str">
        <f t="shared" si="19"/>
        <v>27145</v>
      </c>
      <c r="H1239" s="14" t="s">
        <v>54</v>
      </c>
      <c r="I1239" s="14" t="s">
        <v>5084</v>
      </c>
      <c r="J1239" s="14" t="s">
        <v>4482</v>
      </c>
    </row>
    <row r="1240" spans="4:10" ht="25" customHeight="1" x14ac:dyDescent="0.2">
      <c r="D1240" s="14" t="s">
        <v>100</v>
      </c>
      <c r="E1240" s="14" t="s">
        <v>3926</v>
      </c>
      <c r="F1240" s="14" t="s">
        <v>3689</v>
      </c>
      <c r="G1240" s="14" t="str">
        <f t="shared" si="19"/>
        <v>27146</v>
      </c>
      <c r="H1240" s="14" t="s">
        <v>54</v>
      </c>
      <c r="I1240" s="14" t="s">
        <v>5084</v>
      </c>
      <c r="J1240" s="14" t="s">
        <v>4476</v>
      </c>
    </row>
    <row r="1241" spans="4:10" ht="25" customHeight="1" x14ac:dyDescent="0.2">
      <c r="D1241" s="14" t="s">
        <v>100</v>
      </c>
      <c r="E1241" s="14" t="s">
        <v>3927</v>
      </c>
      <c r="F1241" s="14" t="s">
        <v>3690</v>
      </c>
      <c r="G1241" s="14" t="str">
        <f t="shared" si="19"/>
        <v>27147</v>
      </c>
      <c r="H1241" s="14" t="s">
        <v>54</v>
      </c>
      <c r="I1241" s="14" t="s">
        <v>5084</v>
      </c>
      <c r="J1241" s="14" t="s">
        <v>5085</v>
      </c>
    </row>
    <row r="1242" spans="4:10" ht="25" customHeight="1" x14ac:dyDescent="0.2">
      <c r="D1242" s="13" t="s">
        <v>100</v>
      </c>
      <c r="E1242" s="13" t="s">
        <v>2322</v>
      </c>
      <c r="F1242" s="13" t="s">
        <v>2321</v>
      </c>
      <c r="G1242" s="14" t="str">
        <f t="shared" si="19"/>
        <v>27202</v>
      </c>
      <c r="H1242" s="14" t="s">
        <v>54</v>
      </c>
      <c r="I1242" s="14" t="s">
        <v>5086</v>
      </c>
      <c r="J1242" s="14" t="s">
        <v>28</v>
      </c>
    </row>
    <row r="1243" spans="4:10" ht="25" customHeight="1" x14ac:dyDescent="0.2">
      <c r="D1243" s="13" t="s">
        <v>100</v>
      </c>
      <c r="E1243" s="13" t="s">
        <v>2324</v>
      </c>
      <c r="F1243" s="13" t="s">
        <v>2323</v>
      </c>
      <c r="G1243" s="14" t="str">
        <f t="shared" si="19"/>
        <v>27203</v>
      </c>
      <c r="H1243" s="14" t="s">
        <v>54</v>
      </c>
      <c r="I1243" s="14" t="s">
        <v>5087</v>
      </c>
      <c r="J1243" s="14" t="s">
        <v>28</v>
      </c>
    </row>
    <row r="1244" spans="4:10" ht="25" customHeight="1" x14ac:dyDescent="0.2">
      <c r="D1244" s="13" t="s">
        <v>100</v>
      </c>
      <c r="E1244" s="13" t="s">
        <v>2326</v>
      </c>
      <c r="F1244" s="13" t="s">
        <v>2325</v>
      </c>
      <c r="G1244" s="14" t="str">
        <f t="shared" si="19"/>
        <v>27204</v>
      </c>
      <c r="H1244" s="14" t="s">
        <v>54</v>
      </c>
      <c r="I1244" s="14" t="s">
        <v>4130</v>
      </c>
      <c r="J1244" s="14" t="s">
        <v>28</v>
      </c>
    </row>
    <row r="1245" spans="4:10" ht="25" customHeight="1" x14ac:dyDescent="0.2">
      <c r="D1245" s="13" t="s">
        <v>100</v>
      </c>
      <c r="E1245" s="13" t="s">
        <v>2328</v>
      </c>
      <c r="F1245" s="13" t="s">
        <v>2327</v>
      </c>
      <c r="G1245" s="14" t="str">
        <f t="shared" si="19"/>
        <v>27205</v>
      </c>
      <c r="H1245" s="14" t="s">
        <v>54</v>
      </c>
      <c r="I1245" s="14" t="s">
        <v>5088</v>
      </c>
      <c r="J1245" s="14" t="s">
        <v>28</v>
      </c>
    </row>
    <row r="1246" spans="4:10" ht="25" customHeight="1" x14ac:dyDescent="0.2">
      <c r="D1246" s="13" t="s">
        <v>100</v>
      </c>
      <c r="E1246" s="13" t="s">
        <v>2330</v>
      </c>
      <c r="F1246" s="13" t="s">
        <v>2329</v>
      </c>
      <c r="G1246" s="14" t="str">
        <f t="shared" si="19"/>
        <v>27206</v>
      </c>
      <c r="H1246" s="14" t="s">
        <v>54</v>
      </c>
      <c r="I1246" s="14" t="s">
        <v>5089</v>
      </c>
      <c r="J1246" s="14" t="s">
        <v>28</v>
      </c>
    </row>
    <row r="1247" spans="4:10" ht="25" customHeight="1" x14ac:dyDescent="0.2">
      <c r="D1247" s="13" t="s">
        <v>100</v>
      </c>
      <c r="E1247" s="13" t="s">
        <v>2332</v>
      </c>
      <c r="F1247" s="13" t="s">
        <v>2331</v>
      </c>
      <c r="G1247" s="14" t="str">
        <f t="shared" si="19"/>
        <v>27207</v>
      </c>
      <c r="H1247" s="14" t="s">
        <v>54</v>
      </c>
      <c r="I1247" s="14" t="s">
        <v>5090</v>
      </c>
      <c r="J1247" s="14" t="s">
        <v>28</v>
      </c>
    </row>
    <row r="1248" spans="4:10" ht="25" customHeight="1" x14ac:dyDescent="0.2">
      <c r="D1248" s="13" t="s">
        <v>100</v>
      </c>
      <c r="E1248" s="13" t="s">
        <v>2334</v>
      </c>
      <c r="F1248" s="13" t="s">
        <v>2333</v>
      </c>
      <c r="G1248" s="14" t="str">
        <f t="shared" si="19"/>
        <v>27208</v>
      </c>
      <c r="H1248" s="14" t="s">
        <v>54</v>
      </c>
      <c r="I1248" s="14" t="s">
        <v>5091</v>
      </c>
      <c r="J1248" s="14" t="s">
        <v>28</v>
      </c>
    </row>
    <row r="1249" spans="4:10" ht="25" customHeight="1" x14ac:dyDescent="0.2">
      <c r="D1249" s="13" t="s">
        <v>100</v>
      </c>
      <c r="E1249" s="13" t="s">
        <v>2336</v>
      </c>
      <c r="F1249" s="13" t="s">
        <v>2335</v>
      </c>
      <c r="G1249" s="14" t="str">
        <f t="shared" si="19"/>
        <v>27209</v>
      </c>
      <c r="H1249" s="14" t="s">
        <v>54</v>
      </c>
      <c r="I1249" s="14" t="s">
        <v>5092</v>
      </c>
      <c r="J1249" s="14" t="s">
        <v>28</v>
      </c>
    </row>
    <row r="1250" spans="4:10" ht="25" customHeight="1" x14ac:dyDescent="0.2">
      <c r="D1250" s="13" t="s">
        <v>100</v>
      </c>
      <c r="E1250" s="13" t="s">
        <v>2338</v>
      </c>
      <c r="F1250" s="13" t="s">
        <v>2337</v>
      </c>
      <c r="G1250" s="14" t="str">
        <f t="shared" si="19"/>
        <v>27210</v>
      </c>
      <c r="H1250" s="14" t="s">
        <v>54</v>
      </c>
      <c r="I1250" s="14" t="s">
        <v>5093</v>
      </c>
      <c r="J1250" s="14" t="s">
        <v>28</v>
      </c>
    </row>
    <row r="1251" spans="4:10" ht="25" customHeight="1" x14ac:dyDescent="0.2">
      <c r="D1251" s="13" t="s">
        <v>100</v>
      </c>
      <c r="E1251" s="13" t="s">
        <v>2340</v>
      </c>
      <c r="F1251" s="13" t="s">
        <v>2339</v>
      </c>
      <c r="G1251" s="14" t="str">
        <f t="shared" si="19"/>
        <v>27211</v>
      </c>
      <c r="H1251" s="14" t="s">
        <v>54</v>
      </c>
      <c r="I1251" s="14" t="s">
        <v>5094</v>
      </c>
      <c r="J1251" s="14" t="s">
        <v>28</v>
      </c>
    </row>
    <row r="1252" spans="4:10" ht="25" customHeight="1" x14ac:dyDescent="0.2">
      <c r="D1252" s="13" t="s">
        <v>100</v>
      </c>
      <c r="E1252" s="13" t="s">
        <v>2342</v>
      </c>
      <c r="F1252" s="13" t="s">
        <v>2341</v>
      </c>
      <c r="G1252" s="14" t="str">
        <f t="shared" si="19"/>
        <v>27212</v>
      </c>
      <c r="H1252" s="14" t="s">
        <v>54</v>
      </c>
      <c r="I1252" s="14" t="s">
        <v>5095</v>
      </c>
      <c r="J1252" s="14" t="s">
        <v>28</v>
      </c>
    </row>
    <row r="1253" spans="4:10" ht="25" customHeight="1" x14ac:dyDescent="0.2">
      <c r="D1253" s="13" t="s">
        <v>100</v>
      </c>
      <c r="E1253" s="13" t="s">
        <v>2344</v>
      </c>
      <c r="F1253" s="13" t="s">
        <v>2343</v>
      </c>
      <c r="G1253" s="14" t="str">
        <f t="shared" si="19"/>
        <v>27213</v>
      </c>
      <c r="H1253" s="14" t="s">
        <v>54</v>
      </c>
      <c r="I1253" s="14" t="s">
        <v>5096</v>
      </c>
      <c r="J1253" s="14" t="s">
        <v>28</v>
      </c>
    </row>
    <row r="1254" spans="4:10" ht="25" customHeight="1" x14ac:dyDescent="0.2">
      <c r="D1254" s="13" t="s">
        <v>100</v>
      </c>
      <c r="E1254" s="13" t="s">
        <v>2346</v>
      </c>
      <c r="F1254" s="13" t="s">
        <v>2345</v>
      </c>
      <c r="G1254" s="14" t="str">
        <f t="shared" si="19"/>
        <v>27214</v>
      </c>
      <c r="H1254" s="14" t="s">
        <v>54</v>
      </c>
      <c r="I1254" s="14" t="s">
        <v>5097</v>
      </c>
      <c r="J1254" s="14" t="s">
        <v>28</v>
      </c>
    </row>
    <row r="1255" spans="4:10" ht="25" customHeight="1" x14ac:dyDescent="0.2">
      <c r="D1255" s="13" t="s">
        <v>100</v>
      </c>
      <c r="E1255" s="13" t="s">
        <v>2348</v>
      </c>
      <c r="F1255" s="13" t="s">
        <v>2347</v>
      </c>
      <c r="G1255" s="14" t="str">
        <f t="shared" si="19"/>
        <v>27215</v>
      </c>
      <c r="H1255" s="14" t="s">
        <v>54</v>
      </c>
      <c r="I1255" s="14" t="s">
        <v>5098</v>
      </c>
      <c r="J1255" s="14" t="s">
        <v>28</v>
      </c>
    </row>
    <row r="1256" spans="4:10" ht="25" customHeight="1" x14ac:dyDescent="0.2">
      <c r="D1256" s="13" t="s">
        <v>100</v>
      </c>
      <c r="E1256" s="13" t="s">
        <v>2350</v>
      </c>
      <c r="F1256" s="13" t="s">
        <v>2349</v>
      </c>
      <c r="G1256" s="14" t="str">
        <f t="shared" si="19"/>
        <v>27216</v>
      </c>
      <c r="H1256" s="14" t="s">
        <v>54</v>
      </c>
      <c r="I1256" s="14" t="s">
        <v>5099</v>
      </c>
      <c r="J1256" s="14" t="s">
        <v>28</v>
      </c>
    </row>
    <row r="1257" spans="4:10" ht="25" customHeight="1" x14ac:dyDescent="0.2">
      <c r="D1257" s="13" t="s">
        <v>100</v>
      </c>
      <c r="E1257" s="13" t="s">
        <v>2352</v>
      </c>
      <c r="F1257" s="13" t="s">
        <v>2351</v>
      </c>
      <c r="G1257" s="14" t="str">
        <f t="shared" si="19"/>
        <v>27217</v>
      </c>
      <c r="H1257" s="14" t="s">
        <v>54</v>
      </c>
      <c r="I1257" s="14" t="s">
        <v>5100</v>
      </c>
      <c r="J1257" s="14" t="s">
        <v>28</v>
      </c>
    </row>
    <row r="1258" spans="4:10" ht="25" customHeight="1" x14ac:dyDescent="0.2">
      <c r="D1258" s="13" t="s">
        <v>100</v>
      </c>
      <c r="E1258" s="13" t="s">
        <v>2354</v>
      </c>
      <c r="F1258" s="13" t="s">
        <v>2353</v>
      </c>
      <c r="G1258" s="14" t="str">
        <f t="shared" si="19"/>
        <v>27218</v>
      </c>
      <c r="H1258" s="14" t="s">
        <v>54</v>
      </c>
      <c r="I1258" s="14" t="s">
        <v>5101</v>
      </c>
      <c r="J1258" s="14" t="s">
        <v>28</v>
      </c>
    </row>
    <row r="1259" spans="4:10" ht="25" customHeight="1" x14ac:dyDescent="0.2">
      <c r="D1259" s="13" t="s">
        <v>100</v>
      </c>
      <c r="E1259" s="13" t="s">
        <v>2356</v>
      </c>
      <c r="F1259" s="13" t="s">
        <v>2355</v>
      </c>
      <c r="G1259" s="14" t="str">
        <f t="shared" si="19"/>
        <v>27219</v>
      </c>
      <c r="H1259" s="14" t="s">
        <v>54</v>
      </c>
      <c r="I1259" s="14" t="s">
        <v>5102</v>
      </c>
      <c r="J1259" s="14" t="s">
        <v>28</v>
      </c>
    </row>
    <row r="1260" spans="4:10" ht="25" customHeight="1" x14ac:dyDescent="0.2">
      <c r="D1260" s="13" t="s">
        <v>100</v>
      </c>
      <c r="E1260" s="13" t="s">
        <v>2358</v>
      </c>
      <c r="F1260" s="13" t="s">
        <v>2357</v>
      </c>
      <c r="G1260" s="14" t="str">
        <f t="shared" si="19"/>
        <v>27220</v>
      </c>
      <c r="H1260" s="14" t="s">
        <v>54</v>
      </c>
      <c r="I1260" s="14" t="s">
        <v>5103</v>
      </c>
      <c r="J1260" s="14" t="s">
        <v>28</v>
      </c>
    </row>
    <row r="1261" spans="4:10" ht="25" customHeight="1" x14ac:dyDescent="0.2">
      <c r="D1261" s="13" t="s">
        <v>100</v>
      </c>
      <c r="E1261" s="13" t="s">
        <v>2360</v>
      </c>
      <c r="F1261" s="13" t="s">
        <v>2359</v>
      </c>
      <c r="G1261" s="14" t="str">
        <f t="shared" si="19"/>
        <v>27221</v>
      </c>
      <c r="H1261" s="14" t="s">
        <v>54</v>
      </c>
      <c r="I1261" s="14" t="s">
        <v>5104</v>
      </c>
      <c r="J1261" s="14" t="s">
        <v>28</v>
      </c>
    </row>
    <row r="1262" spans="4:10" ht="25" customHeight="1" x14ac:dyDescent="0.2">
      <c r="D1262" s="13" t="s">
        <v>100</v>
      </c>
      <c r="E1262" s="13" t="s">
        <v>2362</v>
      </c>
      <c r="F1262" s="13" t="s">
        <v>2361</v>
      </c>
      <c r="G1262" s="14" t="str">
        <f t="shared" si="19"/>
        <v>27222</v>
      </c>
      <c r="H1262" s="14" t="s">
        <v>54</v>
      </c>
      <c r="I1262" s="14" t="s">
        <v>5105</v>
      </c>
      <c r="J1262" s="14" t="s">
        <v>28</v>
      </c>
    </row>
    <row r="1263" spans="4:10" ht="25" customHeight="1" x14ac:dyDescent="0.2">
      <c r="D1263" s="13" t="s">
        <v>100</v>
      </c>
      <c r="E1263" s="13" t="s">
        <v>2364</v>
      </c>
      <c r="F1263" s="13" t="s">
        <v>2363</v>
      </c>
      <c r="G1263" s="14" t="str">
        <f t="shared" si="19"/>
        <v>27223</v>
      </c>
      <c r="H1263" s="14" t="s">
        <v>54</v>
      </c>
      <c r="I1263" s="14" t="s">
        <v>5106</v>
      </c>
      <c r="J1263" s="14" t="s">
        <v>28</v>
      </c>
    </row>
    <row r="1264" spans="4:10" ht="25" customHeight="1" x14ac:dyDescent="0.2">
      <c r="D1264" s="13" t="s">
        <v>100</v>
      </c>
      <c r="E1264" s="13" t="s">
        <v>2366</v>
      </c>
      <c r="F1264" s="13" t="s">
        <v>2365</v>
      </c>
      <c r="G1264" s="14" t="str">
        <f t="shared" si="19"/>
        <v>27224</v>
      </c>
      <c r="H1264" s="14" t="s">
        <v>54</v>
      </c>
      <c r="I1264" s="14" t="s">
        <v>5107</v>
      </c>
      <c r="J1264" s="14" t="s">
        <v>28</v>
      </c>
    </row>
    <row r="1265" spans="4:10" ht="25" customHeight="1" x14ac:dyDescent="0.2">
      <c r="D1265" s="13" t="s">
        <v>100</v>
      </c>
      <c r="E1265" s="13" t="s">
        <v>2368</v>
      </c>
      <c r="F1265" s="13" t="s">
        <v>2367</v>
      </c>
      <c r="G1265" s="14" t="str">
        <f t="shared" si="19"/>
        <v>27225</v>
      </c>
      <c r="H1265" s="14" t="s">
        <v>54</v>
      </c>
      <c r="I1265" s="14" t="s">
        <v>5108</v>
      </c>
      <c r="J1265" s="14" t="s">
        <v>28</v>
      </c>
    </row>
    <row r="1266" spans="4:10" ht="25" customHeight="1" x14ac:dyDescent="0.2">
      <c r="D1266" s="13" t="s">
        <v>100</v>
      </c>
      <c r="E1266" s="13" t="s">
        <v>2370</v>
      </c>
      <c r="F1266" s="13" t="s">
        <v>2369</v>
      </c>
      <c r="G1266" s="14" t="str">
        <f t="shared" si="19"/>
        <v>27226</v>
      </c>
      <c r="H1266" s="14" t="s">
        <v>54</v>
      </c>
      <c r="I1266" s="14" t="s">
        <v>5109</v>
      </c>
      <c r="J1266" s="14" t="s">
        <v>28</v>
      </c>
    </row>
    <row r="1267" spans="4:10" ht="25" customHeight="1" x14ac:dyDescent="0.2">
      <c r="D1267" s="13" t="s">
        <v>100</v>
      </c>
      <c r="E1267" s="13" t="s">
        <v>2372</v>
      </c>
      <c r="F1267" s="13" t="s">
        <v>2371</v>
      </c>
      <c r="G1267" s="14" t="str">
        <f t="shared" si="19"/>
        <v>27227</v>
      </c>
      <c r="H1267" s="14" t="s">
        <v>54</v>
      </c>
      <c r="I1267" s="14" t="s">
        <v>5110</v>
      </c>
      <c r="J1267" s="14" t="s">
        <v>28</v>
      </c>
    </row>
    <row r="1268" spans="4:10" ht="25" customHeight="1" x14ac:dyDescent="0.2">
      <c r="D1268" s="13" t="s">
        <v>100</v>
      </c>
      <c r="E1268" s="13" t="s">
        <v>2374</v>
      </c>
      <c r="F1268" s="13" t="s">
        <v>2373</v>
      </c>
      <c r="G1268" s="14" t="str">
        <f t="shared" si="19"/>
        <v>27228</v>
      </c>
      <c r="H1268" s="14" t="s">
        <v>54</v>
      </c>
      <c r="I1268" s="14" t="s">
        <v>5111</v>
      </c>
      <c r="J1268" s="14" t="s">
        <v>28</v>
      </c>
    </row>
    <row r="1269" spans="4:10" ht="25" customHeight="1" x14ac:dyDescent="0.2">
      <c r="D1269" s="13" t="s">
        <v>100</v>
      </c>
      <c r="E1269" s="13" t="s">
        <v>2376</v>
      </c>
      <c r="F1269" s="13" t="s">
        <v>2375</v>
      </c>
      <c r="G1269" s="14" t="str">
        <f t="shared" si="19"/>
        <v>27229</v>
      </c>
      <c r="H1269" s="14" t="s">
        <v>54</v>
      </c>
      <c r="I1269" s="14" t="s">
        <v>5112</v>
      </c>
      <c r="J1269" s="14" t="s">
        <v>28</v>
      </c>
    </row>
    <row r="1270" spans="4:10" ht="25" customHeight="1" x14ac:dyDescent="0.2">
      <c r="D1270" s="13" t="s">
        <v>100</v>
      </c>
      <c r="E1270" s="13" t="s">
        <v>2378</v>
      </c>
      <c r="F1270" s="13" t="s">
        <v>2377</v>
      </c>
      <c r="G1270" s="14" t="str">
        <f t="shared" si="19"/>
        <v>27230</v>
      </c>
      <c r="H1270" s="14" t="s">
        <v>54</v>
      </c>
      <c r="I1270" s="14" t="s">
        <v>5113</v>
      </c>
      <c r="J1270" s="14" t="s">
        <v>28</v>
      </c>
    </row>
    <row r="1271" spans="4:10" ht="25" customHeight="1" x14ac:dyDescent="0.2">
      <c r="D1271" s="13" t="s">
        <v>100</v>
      </c>
      <c r="E1271" s="13" t="s">
        <v>2380</v>
      </c>
      <c r="F1271" s="13" t="s">
        <v>2379</v>
      </c>
      <c r="G1271" s="14" t="str">
        <f t="shared" si="19"/>
        <v>27231</v>
      </c>
      <c r="H1271" s="14" t="s">
        <v>54</v>
      </c>
      <c r="I1271" s="14" t="s">
        <v>5114</v>
      </c>
      <c r="J1271" s="14" t="s">
        <v>28</v>
      </c>
    </row>
    <row r="1272" spans="4:10" ht="25" customHeight="1" x14ac:dyDescent="0.2">
      <c r="D1272" s="13" t="s">
        <v>100</v>
      </c>
      <c r="E1272" s="13" t="s">
        <v>2382</v>
      </c>
      <c r="F1272" s="13" t="s">
        <v>2381</v>
      </c>
      <c r="G1272" s="14" t="str">
        <f t="shared" si="19"/>
        <v>27232</v>
      </c>
      <c r="H1272" s="14" t="s">
        <v>54</v>
      </c>
      <c r="I1272" s="14" t="s">
        <v>5115</v>
      </c>
      <c r="J1272" s="14" t="s">
        <v>28</v>
      </c>
    </row>
    <row r="1273" spans="4:10" ht="25" customHeight="1" x14ac:dyDescent="0.2">
      <c r="D1273" s="13" t="s">
        <v>100</v>
      </c>
      <c r="E1273" s="13" t="s">
        <v>2384</v>
      </c>
      <c r="F1273" s="13" t="s">
        <v>2383</v>
      </c>
      <c r="G1273" s="14" t="str">
        <f t="shared" si="19"/>
        <v>27301</v>
      </c>
      <c r="H1273" s="14" t="s">
        <v>54</v>
      </c>
      <c r="I1273" s="14" t="s">
        <v>28</v>
      </c>
      <c r="J1273" s="14" t="s">
        <v>5116</v>
      </c>
    </row>
    <row r="1274" spans="4:10" ht="25" customHeight="1" x14ac:dyDescent="0.2">
      <c r="D1274" s="13" t="s">
        <v>100</v>
      </c>
      <c r="E1274" s="13" t="s">
        <v>2386</v>
      </c>
      <c r="F1274" s="13" t="s">
        <v>2385</v>
      </c>
      <c r="G1274" s="14" t="str">
        <f t="shared" si="19"/>
        <v>27321</v>
      </c>
      <c r="H1274" s="14" t="s">
        <v>54</v>
      </c>
      <c r="I1274" s="14" t="s">
        <v>28</v>
      </c>
      <c r="J1274" s="14" t="s">
        <v>5117</v>
      </c>
    </row>
    <row r="1275" spans="4:10" ht="25" customHeight="1" x14ac:dyDescent="0.2">
      <c r="D1275" s="13" t="s">
        <v>100</v>
      </c>
      <c r="E1275" s="13" t="s">
        <v>2388</v>
      </c>
      <c r="F1275" s="13" t="s">
        <v>2387</v>
      </c>
      <c r="G1275" s="14" t="str">
        <f t="shared" si="19"/>
        <v>27322</v>
      </c>
      <c r="H1275" s="14" t="s">
        <v>54</v>
      </c>
      <c r="I1275" s="14" t="s">
        <v>28</v>
      </c>
      <c r="J1275" s="14" t="s">
        <v>5118</v>
      </c>
    </row>
    <row r="1276" spans="4:10" ht="25" customHeight="1" x14ac:dyDescent="0.2">
      <c r="D1276" s="13" t="s">
        <v>100</v>
      </c>
      <c r="E1276" s="13" t="s">
        <v>2390</v>
      </c>
      <c r="F1276" s="13" t="s">
        <v>2389</v>
      </c>
      <c r="G1276" s="14" t="str">
        <f t="shared" si="19"/>
        <v>27341</v>
      </c>
      <c r="H1276" s="14" t="s">
        <v>54</v>
      </c>
      <c r="I1276" s="14" t="s">
        <v>28</v>
      </c>
      <c r="J1276" s="14" t="s">
        <v>5119</v>
      </c>
    </row>
    <row r="1277" spans="4:10" ht="25" customHeight="1" x14ac:dyDescent="0.2">
      <c r="D1277" s="13" t="s">
        <v>100</v>
      </c>
      <c r="E1277" s="13" t="s">
        <v>2392</v>
      </c>
      <c r="F1277" s="13" t="s">
        <v>2391</v>
      </c>
      <c r="G1277" s="14" t="str">
        <f t="shared" si="19"/>
        <v>27361</v>
      </c>
      <c r="H1277" s="14" t="s">
        <v>54</v>
      </c>
      <c r="I1277" s="14" t="s">
        <v>28</v>
      </c>
      <c r="J1277" s="14" t="s">
        <v>5120</v>
      </c>
    </row>
    <row r="1278" spans="4:10" ht="25" customHeight="1" x14ac:dyDescent="0.2">
      <c r="D1278" s="13" t="s">
        <v>100</v>
      </c>
      <c r="E1278" s="13" t="s">
        <v>2394</v>
      </c>
      <c r="F1278" s="13" t="s">
        <v>2393</v>
      </c>
      <c r="G1278" s="14" t="str">
        <f t="shared" si="19"/>
        <v>27362</v>
      </c>
      <c r="H1278" s="14" t="s">
        <v>54</v>
      </c>
      <c r="I1278" s="14" t="s">
        <v>28</v>
      </c>
      <c r="J1278" s="14" t="s">
        <v>5121</v>
      </c>
    </row>
    <row r="1279" spans="4:10" ht="25" customHeight="1" x14ac:dyDescent="0.2">
      <c r="D1279" s="13" t="s">
        <v>100</v>
      </c>
      <c r="E1279" s="13" t="s">
        <v>2396</v>
      </c>
      <c r="F1279" s="13" t="s">
        <v>2395</v>
      </c>
      <c r="G1279" s="14" t="str">
        <f t="shared" si="19"/>
        <v>27366</v>
      </c>
      <c r="H1279" s="14" t="s">
        <v>54</v>
      </c>
      <c r="I1279" s="14" t="s">
        <v>28</v>
      </c>
      <c r="J1279" s="14" t="s">
        <v>5122</v>
      </c>
    </row>
    <row r="1280" spans="4:10" ht="25" customHeight="1" x14ac:dyDescent="0.2">
      <c r="D1280" s="13" t="s">
        <v>100</v>
      </c>
      <c r="E1280" s="13" t="s">
        <v>2398</v>
      </c>
      <c r="F1280" s="13" t="s">
        <v>2397</v>
      </c>
      <c r="G1280" s="14" t="str">
        <f t="shared" si="19"/>
        <v>27381</v>
      </c>
      <c r="H1280" s="14" t="s">
        <v>54</v>
      </c>
      <c r="I1280" s="14" t="s">
        <v>28</v>
      </c>
      <c r="J1280" s="14" t="s">
        <v>5123</v>
      </c>
    </row>
    <row r="1281" spans="4:10" ht="25" customHeight="1" x14ac:dyDescent="0.2">
      <c r="D1281" s="13" t="s">
        <v>100</v>
      </c>
      <c r="E1281" s="13" t="s">
        <v>2400</v>
      </c>
      <c r="F1281" s="13" t="s">
        <v>2399</v>
      </c>
      <c r="G1281" s="14" t="str">
        <f t="shared" si="19"/>
        <v>27382</v>
      </c>
      <c r="H1281" s="14" t="s">
        <v>54</v>
      </c>
      <c r="I1281" s="14" t="s">
        <v>28</v>
      </c>
      <c r="J1281" s="14" t="s">
        <v>5124</v>
      </c>
    </row>
    <row r="1282" spans="4:10" ht="25" customHeight="1" x14ac:dyDescent="0.2">
      <c r="D1282" s="13" t="s">
        <v>100</v>
      </c>
      <c r="E1282" s="13" t="s">
        <v>2402</v>
      </c>
      <c r="F1282" s="13" t="s">
        <v>2401</v>
      </c>
      <c r="G1282" s="14" t="str">
        <f t="shared" si="19"/>
        <v>27383</v>
      </c>
      <c r="H1282" s="14" t="s">
        <v>54</v>
      </c>
      <c r="I1282" s="14" t="s">
        <v>28</v>
      </c>
      <c r="J1282" s="14" t="s">
        <v>5125</v>
      </c>
    </row>
    <row r="1283" spans="4:10" ht="25" customHeight="1" x14ac:dyDescent="0.2">
      <c r="D1283" s="14" t="s">
        <v>101</v>
      </c>
      <c r="E1283" s="14" t="s">
        <v>3928</v>
      </c>
      <c r="F1283" s="14" t="s">
        <v>3691</v>
      </c>
      <c r="G1283" s="14" t="str">
        <f t="shared" si="19"/>
        <v>28101</v>
      </c>
      <c r="H1283" s="14" t="s">
        <v>55</v>
      </c>
      <c r="I1283" s="14" t="s">
        <v>4889</v>
      </c>
      <c r="J1283" s="14" t="s">
        <v>5126</v>
      </c>
    </row>
    <row r="1284" spans="4:10" ht="25" customHeight="1" x14ac:dyDescent="0.2">
      <c r="D1284" s="14" t="s">
        <v>101</v>
      </c>
      <c r="E1284" s="14" t="s">
        <v>3929</v>
      </c>
      <c r="F1284" s="14" t="s">
        <v>3692</v>
      </c>
      <c r="G1284" s="14" t="str">
        <f t="shared" si="19"/>
        <v>28102</v>
      </c>
      <c r="H1284" s="14" t="s">
        <v>55</v>
      </c>
      <c r="I1284" s="14" t="s">
        <v>4889</v>
      </c>
      <c r="J1284" s="14" t="s">
        <v>5127</v>
      </c>
    </row>
    <row r="1285" spans="4:10" ht="25" customHeight="1" x14ac:dyDescent="0.2">
      <c r="D1285" s="14" t="s">
        <v>101</v>
      </c>
      <c r="E1285" s="14" t="s">
        <v>3930</v>
      </c>
      <c r="F1285" s="14" t="s">
        <v>3693</v>
      </c>
      <c r="G1285" s="14" t="str">
        <f t="shared" ref="G1285:G1348" si="20">LEFT(F1285,5)</f>
        <v>28105</v>
      </c>
      <c r="H1285" s="14" t="s">
        <v>55</v>
      </c>
      <c r="I1285" s="14" t="s">
        <v>4889</v>
      </c>
      <c r="J1285" s="14" t="s">
        <v>55</v>
      </c>
    </row>
    <row r="1286" spans="4:10" ht="25" customHeight="1" x14ac:dyDescent="0.2">
      <c r="D1286" s="14" t="s">
        <v>101</v>
      </c>
      <c r="E1286" s="14" t="s">
        <v>3931</v>
      </c>
      <c r="F1286" s="14" t="s">
        <v>3694</v>
      </c>
      <c r="G1286" s="14" t="str">
        <f t="shared" si="20"/>
        <v>28106</v>
      </c>
      <c r="H1286" s="14" t="s">
        <v>55</v>
      </c>
      <c r="I1286" s="14" t="s">
        <v>4889</v>
      </c>
      <c r="J1286" s="14" t="s">
        <v>5128</v>
      </c>
    </row>
    <row r="1287" spans="4:10" ht="25" customHeight="1" x14ac:dyDescent="0.2">
      <c r="D1287" s="14" t="s">
        <v>101</v>
      </c>
      <c r="E1287" s="14" t="s">
        <v>3932</v>
      </c>
      <c r="F1287" s="14" t="s">
        <v>3695</v>
      </c>
      <c r="G1287" s="14" t="str">
        <f t="shared" si="20"/>
        <v>28107</v>
      </c>
      <c r="H1287" s="14" t="s">
        <v>55</v>
      </c>
      <c r="I1287" s="14" t="s">
        <v>4889</v>
      </c>
      <c r="J1287" s="14" t="s">
        <v>5129</v>
      </c>
    </row>
    <row r="1288" spans="4:10" ht="25" customHeight="1" x14ac:dyDescent="0.2">
      <c r="D1288" s="14" t="s">
        <v>101</v>
      </c>
      <c r="E1288" s="14" t="s">
        <v>3933</v>
      </c>
      <c r="F1288" s="14" t="s">
        <v>3696</v>
      </c>
      <c r="G1288" s="14" t="str">
        <f t="shared" si="20"/>
        <v>28108</v>
      </c>
      <c r="H1288" s="14" t="s">
        <v>55</v>
      </c>
      <c r="I1288" s="14" t="s">
        <v>4889</v>
      </c>
      <c r="J1288" s="14" t="s">
        <v>5130</v>
      </c>
    </row>
    <row r="1289" spans="4:10" ht="25" customHeight="1" x14ac:dyDescent="0.2">
      <c r="D1289" s="14" t="s">
        <v>101</v>
      </c>
      <c r="E1289" s="14" t="s">
        <v>3934</v>
      </c>
      <c r="F1289" s="14" t="s">
        <v>3697</v>
      </c>
      <c r="G1289" s="14" t="str">
        <f t="shared" si="20"/>
        <v>28109</v>
      </c>
      <c r="H1289" s="14" t="s">
        <v>55</v>
      </c>
      <c r="I1289" s="14" t="s">
        <v>4889</v>
      </c>
      <c r="J1289" s="14" t="s">
        <v>4476</v>
      </c>
    </row>
    <row r="1290" spans="4:10" ht="25" customHeight="1" x14ac:dyDescent="0.2">
      <c r="D1290" s="14" t="s">
        <v>101</v>
      </c>
      <c r="E1290" s="14" t="s">
        <v>3935</v>
      </c>
      <c r="F1290" s="14" t="s">
        <v>3698</v>
      </c>
      <c r="G1290" s="14" t="str">
        <f t="shared" si="20"/>
        <v>28110</v>
      </c>
      <c r="H1290" s="14" t="s">
        <v>55</v>
      </c>
      <c r="I1290" s="14" t="s">
        <v>4889</v>
      </c>
      <c r="J1290" s="14" t="s">
        <v>4479</v>
      </c>
    </row>
    <row r="1291" spans="4:10" ht="25" customHeight="1" x14ac:dyDescent="0.2">
      <c r="D1291" s="14" t="s">
        <v>101</v>
      </c>
      <c r="E1291" s="14" t="s">
        <v>3936</v>
      </c>
      <c r="F1291" s="14" t="s">
        <v>3699</v>
      </c>
      <c r="G1291" s="14" t="str">
        <f t="shared" si="20"/>
        <v>28111</v>
      </c>
      <c r="H1291" s="14" t="s">
        <v>55</v>
      </c>
      <c r="I1291" s="14" t="s">
        <v>4889</v>
      </c>
      <c r="J1291" s="14" t="s">
        <v>4475</v>
      </c>
    </row>
    <row r="1292" spans="4:10" ht="25" customHeight="1" x14ac:dyDescent="0.2">
      <c r="D1292" s="13" t="s">
        <v>101</v>
      </c>
      <c r="E1292" s="13" t="s">
        <v>2404</v>
      </c>
      <c r="F1292" s="13" t="s">
        <v>2403</v>
      </c>
      <c r="G1292" s="14" t="str">
        <f t="shared" si="20"/>
        <v>28201</v>
      </c>
      <c r="H1292" s="14" t="s">
        <v>55</v>
      </c>
      <c r="I1292" s="14" t="s">
        <v>5131</v>
      </c>
      <c r="J1292" s="14" t="s">
        <v>28</v>
      </c>
    </row>
    <row r="1293" spans="4:10" ht="25" customHeight="1" x14ac:dyDescent="0.2">
      <c r="D1293" s="13" t="s">
        <v>101</v>
      </c>
      <c r="E1293" s="13" t="s">
        <v>2406</v>
      </c>
      <c r="F1293" s="13" t="s">
        <v>2405</v>
      </c>
      <c r="G1293" s="14" t="str">
        <f t="shared" si="20"/>
        <v>28202</v>
      </c>
      <c r="H1293" s="14" t="s">
        <v>55</v>
      </c>
      <c r="I1293" s="14" t="s">
        <v>5132</v>
      </c>
      <c r="J1293" s="14" t="s">
        <v>28</v>
      </c>
    </row>
    <row r="1294" spans="4:10" ht="25" customHeight="1" x14ac:dyDescent="0.2">
      <c r="D1294" s="13" t="s">
        <v>101</v>
      </c>
      <c r="E1294" s="13" t="s">
        <v>2408</v>
      </c>
      <c r="F1294" s="13" t="s">
        <v>2407</v>
      </c>
      <c r="G1294" s="14" t="str">
        <f t="shared" si="20"/>
        <v>28203</v>
      </c>
      <c r="H1294" s="14" t="s">
        <v>55</v>
      </c>
      <c r="I1294" s="14" t="s">
        <v>5133</v>
      </c>
      <c r="J1294" s="14" t="s">
        <v>28</v>
      </c>
    </row>
    <row r="1295" spans="4:10" ht="25" customHeight="1" x14ac:dyDescent="0.2">
      <c r="D1295" s="13" t="s">
        <v>101</v>
      </c>
      <c r="E1295" s="13" t="s">
        <v>2410</v>
      </c>
      <c r="F1295" s="13" t="s">
        <v>2409</v>
      </c>
      <c r="G1295" s="14" t="str">
        <f t="shared" si="20"/>
        <v>28204</v>
      </c>
      <c r="H1295" s="14" t="s">
        <v>55</v>
      </c>
      <c r="I1295" s="14" t="s">
        <v>5134</v>
      </c>
      <c r="J1295" s="14" t="s">
        <v>28</v>
      </c>
    </row>
    <row r="1296" spans="4:10" ht="25" customHeight="1" x14ac:dyDescent="0.2">
      <c r="D1296" s="13" t="s">
        <v>101</v>
      </c>
      <c r="E1296" s="13" t="s">
        <v>2412</v>
      </c>
      <c r="F1296" s="13" t="s">
        <v>2411</v>
      </c>
      <c r="G1296" s="14" t="str">
        <f t="shared" si="20"/>
        <v>28205</v>
      </c>
      <c r="H1296" s="14" t="s">
        <v>55</v>
      </c>
      <c r="I1296" s="14" t="s">
        <v>5135</v>
      </c>
      <c r="J1296" s="14" t="s">
        <v>28</v>
      </c>
    </row>
    <row r="1297" spans="4:10" ht="25" customHeight="1" x14ac:dyDescent="0.2">
      <c r="D1297" s="13" t="s">
        <v>101</v>
      </c>
      <c r="E1297" s="13" t="s">
        <v>2414</v>
      </c>
      <c r="F1297" s="13" t="s">
        <v>2413</v>
      </c>
      <c r="G1297" s="14" t="str">
        <f t="shared" si="20"/>
        <v>28206</v>
      </c>
      <c r="H1297" s="14" t="s">
        <v>55</v>
      </c>
      <c r="I1297" s="14" t="s">
        <v>5136</v>
      </c>
      <c r="J1297" s="14" t="s">
        <v>28</v>
      </c>
    </row>
    <row r="1298" spans="4:10" ht="25" customHeight="1" x14ac:dyDescent="0.2">
      <c r="D1298" s="13" t="s">
        <v>101</v>
      </c>
      <c r="E1298" s="13" t="s">
        <v>2416</v>
      </c>
      <c r="F1298" s="13" t="s">
        <v>2415</v>
      </c>
      <c r="G1298" s="14" t="str">
        <f t="shared" si="20"/>
        <v>28207</v>
      </c>
      <c r="H1298" s="14" t="s">
        <v>55</v>
      </c>
      <c r="I1298" s="14" t="s">
        <v>5137</v>
      </c>
      <c r="J1298" s="14" t="s">
        <v>28</v>
      </c>
    </row>
    <row r="1299" spans="4:10" ht="25" customHeight="1" x14ac:dyDescent="0.2">
      <c r="D1299" s="13" t="s">
        <v>101</v>
      </c>
      <c r="E1299" s="13" t="s">
        <v>2418</v>
      </c>
      <c r="F1299" s="13" t="s">
        <v>2417</v>
      </c>
      <c r="G1299" s="14" t="str">
        <f t="shared" si="20"/>
        <v>28208</v>
      </c>
      <c r="H1299" s="14" t="s">
        <v>55</v>
      </c>
      <c r="I1299" s="14" t="s">
        <v>5138</v>
      </c>
      <c r="J1299" s="14" t="s">
        <v>28</v>
      </c>
    </row>
    <row r="1300" spans="4:10" ht="25" customHeight="1" x14ac:dyDescent="0.2">
      <c r="D1300" s="13" t="s">
        <v>101</v>
      </c>
      <c r="E1300" s="13" t="s">
        <v>2420</v>
      </c>
      <c r="F1300" s="13" t="s">
        <v>2419</v>
      </c>
      <c r="G1300" s="14" t="str">
        <f t="shared" si="20"/>
        <v>28209</v>
      </c>
      <c r="H1300" s="14" t="s">
        <v>55</v>
      </c>
      <c r="I1300" s="14" t="s">
        <v>5139</v>
      </c>
      <c r="J1300" s="14" t="s">
        <v>28</v>
      </c>
    </row>
    <row r="1301" spans="4:10" ht="25" customHeight="1" x14ac:dyDescent="0.2">
      <c r="D1301" s="13" t="s">
        <v>101</v>
      </c>
      <c r="E1301" s="13" t="s">
        <v>2422</v>
      </c>
      <c r="F1301" s="13" t="s">
        <v>2421</v>
      </c>
      <c r="G1301" s="14" t="str">
        <f t="shared" si="20"/>
        <v>28210</v>
      </c>
      <c r="H1301" s="14" t="s">
        <v>55</v>
      </c>
      <c r="I1301" s="14" t="s">
        <v>5140</v>
      </c>
      <c r="J1301" s="14" t="s">
        <v>28</v>
      </c>
    </row>
    <row r="1302" spans="4:10" ht="25" customHeight="1" x14ac:dyDescent="0.2">
      <c r="D1302" s="13" t="s">
        <v>101</v>
      </c>
      <c r="E1302" s="13" t="s">
        <v>2424</v>
      </c>
      <c r="F1302" s="13" t="s">
        <v>2423</v>
      </c>
      <c r="G1302" s="14" t="str">
        <f t="shared" si="20"/>
        <v>28212</v>
      </c>
      <c r="H1302" s="14" t="s">
        <v>55</v>
      </c>
      <c r="I1302" s="14" t="s">
        <v>5141</v>
      </c>
      <c r="J1302" s="14" t="s">
        <v>28</v>
      </c>
    </row>
    <row r="1303" spans="4:10" ht="25" customHeight="1" x14ac:dyDescent="0.2">
      <c r="D1303" s="13" t="s">
        <v>101</v>
      </c>
      <c r="E1303" s="13" t="s">
        <v>2426</v>
      </c>
      <c r="F1303" s="13" t="s">
        <v>2425</v>
      </c>
      <c r="G1303" s="14" t="str">
        <f t="shared" si="20"/>
        <v>28213</v>
      </c>
      <c r="H1303" s="14" t="s">
        <v>55</v>
      </c>
      <c r="I1303" s="14" t="s">
        <v>5142</v>
      </c>
      <c r="J1303" s="14" t="s">
        <v>28</v>
      </c>
    </row>
    <row r="1304" spans="4:10" ht="25" customHeight="1" x14ac:dyDescent="0.2">
      <c r="D1304" s="13" t="s">
        <v>101</v>
      </c>
      <c r="E1304" s="13" t="s">
        <v>2428</v>
      </c>
      <c r="F1304" s="13" t="s">
        <v>2427</v>
      </c>
      <c r="G1304" s="14" t="str">
        <f t="shared" si="20"/>
        <v>28214</v>
      </c>
      <c r="H1304" s="14" t="s">
        <v>55</v>
      </c>
      <c r="I1304" s="14" t="s">
        <v>5143</v>
      </c>
      <c r="J1304" s="14" t="s">
        <v>28</v>
      </c>
    </row>
    <row r="1305" spans="4:10" ht="25" customHeight="1" x14ac:dyDescent="0.2">
      <c r="D1305" s="13" t="s">
        <v>101</v>
      </c>
      <c r="E1305" s="13" t="s">
        <v>2430</v>
      </c>
      <c r="F1305" s="13" t="s">
        <v>2429</v>
      </c>
      <c r="G1305" s="14" t="str">
        <f t="shared" si="20"/>
        <v>28215</v>
      </c>
      <c r="H1305" s="14" t="s">
        <v>55</v>
      </c>
      <c r="I1305" s="14" t="s">
        <v>5144</v>
      </c>
      <c r="J1305" s="14" t="s">
        <v>28</v>
      </c>
    </row>
    <row r="1306" spans="4:10" ht="25" customHeight="1" x14ac:dyDescent="0.2">
      <c r="D1306" s="13" t="s">
        <v>101</v>
      </c>
      <c r="E1306" s="13" t="s">
        <v>2432</v>
      </c>
      <c r="F1306" s="13" t="s">
        <v>2431</v>
      </c>
      <c r="G1306" s="14" t="str">
        <f t="shared" si="20"/>
        <v>28216</v>
      </c>
      <c r="H1306" s="14" t="s">
        <v>55</v>
      </c>
      <c r="I1306" s="14" t="s">
        <v>5145</v>
      </c>
      <c r="J1306" s="14" t="s">
        <v>28</v>
      </c>
    </row>
    <row r="1307" spans="4:10" ht="25" customHeight="1" x14ac:dyDescent="0.2">
      <c r="D1307" s="13" t="s">
        <v>101</v>
      </c>
      <c r="E1307" s="13" t="s">
        <v>2434</v>
      </c>
      <c r="F1307" s="13" t="s">
        <v>2433</v>
      </c>
      <c r="G1307" s="14" t="str">
        <f t="shared" si="20"/>
        <v>28217</v>
      </c>
      <c r="H1307" s="14" t="s">
        <v>55</v>
      </c>
      <c r="I1307" s="14" t="s">
        <v>4313</v>
      </c>
      <c r="J1307" s="14" t="s">
        <v>28</v>
      </c>
    </row>
    <row r="1308" spans="4:10" ht="25" customHeight="1" x14ac:dyDescent="0.2">
      <c r="D1308" s="13" t="s">
        <v>101</v>
      </c>
      <c r="E1308" s="13" t="s">
        <v>2436</v>
      </c>
      <c r="F1308" s="13" t="s">
        <v>2435</v>
      </c>
      <c r="G1308" s="14" t="str">
        <f t="shared" si="20"/>
        <v>28218</v>
      </c>
      <c r="H1308" s="14" t="s">
        <v>55</v>
      </c>
      <c r="I1308" s="14" t="s">
        <v>4364</v>
      </c>
      <c r="J1308" s="14" t="s">
        <v>28</v>
      </c>
    </row>
    <row r="1309" spans="4:10" ht="25" customHeight="1" x14ac:dyDescent="0.2">
      <c r="D1309" s="13" t="s">
        <v>101</v>
      </c>
      <c r="E1309" s="13" t="s">
        <v>2438</v>
      </c>
      <c r="F1309" s="13" t="s">
        <v>2437</v>
      </c>
      <c r="G1309" s="14" t="str">
        <f t="shared" si="20"/>
        <v>28219</v>
      </c>
      <c r="H1309" s="14" t="s">
        <v>55</v>
      </c>
      <c r="I1309" s="14" t="s">
        <v>5146</v>
      </c>
      <c r="J1309" s="14" t="s">
        <v>28</v>
      </c>
    </row>
    <row r="1310" spans="4:10" ht="25" customHeight="1" x14ac:dyDescent="0.2">
      <c r="D1310" s="13" t="s">
        <v>101</v>
      </c>
      <c r="E1310" s="13" t="s">
        <v>2440</v>
      </c>
      <c r="F1310" s="13" t="s">
        <v>2439</v>
      </c>
      <c r="G1310" s="14" t="str">
        <f t="shared" si="20"/>
        <v>28220</v>
      </c>
      <c r="H1310" s="14" t="s">
        <v>55</v>
      </c>
      <c r="I1310" s="14" t="s">
        <v>5147</v>
      </c>
      <c r="J1310" s="14" t="s">
        <v>28</v>
      </c>
    </row>
    <row r="1311" spans="4:10" ht="25" customHeight="1" x14ac:dyDescent="0.2">
      <c r="D1311" s="13" t="s">
        <v>101</v>
      </c>
      <c r="E1311" s="13" t="s">
        <v>2442</v>
      </c>
      <c r="F1311" s="13" t="s">
        <v>2441</v>
      </c>
      <c r="G1311" s="14" t="str">
        <f t="shared" si="20"/>
        <v>28221</v>
      </c>
      <c r="H1311" s="14" t="s">
        <v>55</v>
      </c>
      <c r="I1311" s="14" t="s">
        <v>5148</v>
      </c>
      <c r="J1311" s="14" t="s">
        <v>28</v>
      </c>
    </row>
    <row r="1312" spans="4:10" ht="25" customHeight="1" x14ac:dyDescent="0.2">
      <c r="D1312" s="13" t="s">
        <v>101</v>
      </c>
      <c r="E1312" s="13" t="s">
        <v>2444</v>
      </c>
      <c r="F1312" s="13" t="s">
        <v>2443</v>
      </c>
      <c r="G1312" s="14" t="str">
        <f t="shared" si="20"/>
        <v>28222</v>
      </c>
      <c r="H1312" s="14" t="s">
        <v>55</v>
      </c>
      <c r="I1312" s="14" t="s">
        <v>5149</v>
      </c>
      <c r="J1312" s="14" t="s">
        <v>28</v>
      </c>
    </row>
    <row r="1313" spans="4:10" ht="25" customHeight="1" x14ac:dyDescent="0.2">
      <c r="D1313" s="13" t="s">
        <v>101</v>
      </c>
      <c r="E1313" s="13" t="s">
        <v>2446</v>
      </c>
      <c r="F1313" s="13" t="s">
        <v>2445</v>
      </c>
      <c r="G1313" s="14" t="str">
        <f t="shared" si="20"/>
        <v>28223</v>
      </c>
      <c r="H1313" s="14" t="s">
        <v>55</v>
      </c>
      <c r="I1313" s="14" t="s">
        <v>5150</v>
      </c>
      <c r="J1313" s="14" t="s">
        <v>28</v>
      </c>
    </row>
    <row r="1314" spans="4:10" ht="25" customHeight="1" x14ac:dyDescent="0.2">
      <c r="D1314" s="13" t="s">
        <v>101</v>
      </c>
      <c r="E1314" s="13" t="s">
        <v>2448</v>
      </c>
      <c r="F1314" s="13" t="s">
        <v>2447</v>
      </c>
      <c r="G1314" s="14" t="str">
        <f t="shared" si="20"/>
        <v>28224</v>
      </c>
      <c r="H1314" s="14" t="s">
        <v>55</v>
      </c>
      <c r="I1314" s="14" t="s">
        <v>5151</v>
      </c>
      <c r="J1314" s="14" t="s">
        <v>28</v>
      </c>
    </row>
    <row r="1315" spans="4:10" ht="25" customHeight="1" x14ac:dyDescent="0.2">
      <c r="D1315" s="13" t="s">
        <v>101</v>
      </c>
      <c r="E1315" s="13" t="s">
        <v>2450</v>
      </c>
      <c r="F1315" s="13" t="s">
        <v>2449</v>
      </c>
      <c r="G1315" s="14" t="str">
        <f t="shared" si="20"/>
        <v>28225</v>
      </c>
      <c r="H1315" s="14" t="s">
        <v>55</v>
      </c>
      <c r="I1315" s="14" t="s">
        <v>5152</v>
      </c>
      <c r="J1315" s="14" t="s">
        <v>28</v>
      </c>
    </row>
    <row r="1316" spans="4:10" ht="25" customHeight="1" x14ac:dyDescent="0.2">
      <c r="D1316" s="13" t="s">
        <v>101</v>
      </c>
      <c r="E1316" s="13" t="s">
        <v>2452</v>
      </c>
      <c r="F1316" s="13" t="s">
        <v>2451</v>
      </c>
      <c r="G1316" s="14" t="str">
        <f t="shared" si="20"/>
        <v>28226</v>
      </c>
      <c r="H1316" s="14" t="s">
        <v>55</v>
      </c>
      <c r="I1316" s="14" t="s">
        <v>5153</v>
      </c>
      <c r="J1316" s="14" t="s">
        <v>28</v>
      </c>
    </row>
    <row r="1317" spans="4:10" ht="25" customHeight="1" x14ac:dyDescent="0.2">
      <c r="D1317" s="13" t="s">
        <v>101</v>
      </c>
      <c r="E1317" s="13" t="s">
        <v>2454</v>
      </c>
      <c r="F1317" s="13" t="s">
        <v>2453</v>
      </c>
      <c r="G1317" s="14" t="str">
        <f t="shared" si="20"/>
        <v>28227</v>
      </c>
      <c r="H1317" s="14" t="s">
        <v>55</v>
      </c>
      <c r="I1317" s="14" t="s">
        <v>5154</v>
      </c>
      <c r="J1317" s="14" t="s">
        <v>28</v>
      </c>
    </row>
    <row r="1318" spans="4:10" ht="25" customHeight="1" x14ac:dyDescent="0.2">
      <c r="D1318" s="13" t="s">
        <v>101</v>
      </c>
      <c r="E1318" s="13" t="s">
        <v>2456</v>
      </c>
      <c r="F1318" s="13" t="s">
        <v>2455</v>
      </c>
      <c r="G1318" s="14" t="str">
        <f t="shared" si="20"/>
        <v>28228</v>
      </c>
      <c r="H1318" s="14" t="s">
        <v>55</v>
      </c>
      <c r="I1318" s="14" t="s">
        <v>5155</v>
      </c>
      <c r="J1318" s="14" t="s">
        <v>28</v>
      </c>
    </row>
    <row r="1319" spans="4:10" ht="25" customHeight="1" x14ac:dyDescent="0.2">
      <c r="D1319" s="13" t="s">
        <v>101</v>
      </c>
      <c r="E1319" s="13" t="s">
        <v>2458</v>
      </c>
      <c r="F1319" s="13" t="s">
        <v>2457</v>
      </c>
      <c r="G1319" s="14" t="str">
        <f t="shared" si="20"/>
        <v>28229</v>
      </c>
      <c r="H1319" s="14" t="s">
        <v>55</v>
      </c>
      <c r="I1319" s="14" t="s">
        <v>5156</v>
      </c>
      <c r="J1319" s="14" t="s">
        <v>28</v>
      </c>
    </row>
    <row r="1320" spans="4:10" ht="25" customHeight="1" x14ac:dyDescent="0.2">
      <c r="D1320" s="13" t="s">
        <v>101</v>
      </c>
      <c r="E1320" s="13" t="s">
        <v>2460</v>
      </c>
      <c r="F1320" s="13" t="s">
        <v>2459</v>
      </c>
      <c r="G1320" s="14" t="str">
        <f t="shared" si="20"/>
        <v>28301</v>
      </c>
      <c r="H1320" s="14" t="s">
        <v>55</v>
      </c>
      <c r="I1320" s="14" t="s">
        <v>28</v>
      </c>
      <c r="J1320" s="14" t="s">
        <v>5157</v>
      </c>
    </row>
    <row r="1321" spans="4:10" ht="25" customHeight="1" x14ac:dyDescent="0.2">
      <c r="D1321" s="13" t="s">
        <v>101</v>
      </c>
      <c r="E1321" s="13" t="s">
        <v>2462</v>
      </c>
      <c r="F1321" s="13" t="s">
        <v>2461</v>
      </c>
      <c r="G1321" s="14" t="str">
        <f t="shared" si="20"/>
        <v>28365</v>
      </c>
      <c r="H1321" s="14" t="s">
        <v>55</v>
      </c>
      <c r="I1321" s="14" t="s">
        <v>28</v>
      </c>
      <c r="J1321" s="14" t="s">
        <v>5158</v>
      </c>
    </row>
    <row r="1322" spans="4:10" ht="25" customHeight="1" x14ac:dyDescent="0.2">
      <c r="D1322" s="13" t="s">
        <v>101</v>
      </c>
      <c r="E1322" s="13" t="s">
        <v>2464</v>
      </c>
      <c r="F1322" s="13" t="s">
        <v>2463</v>
      </c>
      <c r="G1322" s="14" t="str">
        <f t="shared" si="20"/>
        <v>28381</v>
      </c>
      <c r="H1322" s="14" t="s">
        <v>55</v>
      </c>
      <c r="I1322" s="14" t="s">
        <v>28</v>
      </c>
      <c r="J1322" s="14" t="s">
        <v>5159</v>
      </c>
    </row>
    <row r="1323" spans="4:10" ht="25" customHeight="1" x14ac:dyDescent="0.2">
      <c r="D1323" s="13" t="s">
        <v>101</v>
      </c>
      <c r="E1323" s="13" t="s">
        <v>2466</v>
      </c>
      <c r="F1323" s="13" t="s">
        <v>2465</v>
      </c>
      <c r="G1323" s="14" t="str">
        <f t="shared" si="20"/>
        <v>28382</v>
      </c>
      <c r="H1323" s="14" t="s">
        <v>55</v>
      </c>
      <c r="I1323" s="14" t="s">
        <v>28</v>
      </c>
      <c r="J1323" s="14" t="s">
        <v>5160</v>
      </c>
    </row>
    <row r="1324" spans="4:10" ht="25" customHeight="1" x14ac:dyDescent="0.2">
      <c r="D1324" s="13" t="s">
        <v>101</v>
      </c>
      <c r="E1324" s="13" t="s">
        <v>2468</v>
      </c>
      <c r="F1324" s="13" t="s">
        <v>2467</v>
      </c>
      <c r="G1324" s="14" t="str">
        <f t="shared" si="20"/>
        <v>28442</v>
      </c>
      <c r="H1324" s="14" t="s">
        <v>55</v>
      </c>
      <c r="I1324" s="14" t="s">
        <v>28</v>
      </c>
      <c r="J1324" s="14" t="s">
        <v>4550</v>
      </c>
    </row>
    <row r="1325" spans="4:10" ht="25" customHeight="1" x14ac:dyDescent="0.2">
      <c r="D1325" s="13" t="s">
        <v>101</v>
      </c>
      <c r="E1325" s="13" t="s">
        <v>2470</v>
      </c>
      <c r="F1325" s="13" t="s">
        <v>2469</v>
      </c>
      <c r="G1325" s="14" t="str">
        <f t="shared" si="20"/>
        <v>28443</v>
      </c>
      <c r="H1325" s="14" t="s">
        <v>55</v>
      </c>
      <c r="I1325" s="14" t="s">
        <v>28</v>
      </c>
      <c r="J1325" s="14" t="s">
        <v>5161</v>
      </c>
    </row>
    <row r="1326" spans="4:10" ht="25" customHeight="1" x14ac:dyDescent="0.2">
      <c r="D1326" s="13" t="s">
        <v>101</v>
      </c>
      <c r="E1326" s="13" t="s">
        <v>2472</v>
      </c>
      <c r="F1326" s="13" t="s">
        <v>2471</v>
      </c>
      <c r="G1326" s="14" t="str">
        <f t="shared" si="20"/>
        <v>28446</v>
      </c>
      <c r="H1326" s="14" t="s">
        <v>55</v>
      </c>
      <c r="I1326" s="14" t="s">
        <v>28</v>
      </c>
      <c r="J1326" s="14" t="s">
        <v>5162</v>
      </c>
    </row>
    <row r="1327" spans="4:10" ht="25" customHeight="1" x14ac:dyDescent="0.2">
      <c r="D1327" s="13" t="s">
        <v>101</v>
      </c>
      <c r="E1327" s="13" t="s">
        <v>2398</v>
      </c>
      <c r="F1327" s="13" t="s">
        <v>2473</v>
      </c>
      <c r="G1327" s="14" t="str">
        <f t="shared" si="20"/>
        <v>28464</v>
      </c>
      <c r="H1327" s="14" t="s">
        <v>55</v>
      </c>
      <c r="I1327" s="14" t="s">
        <v>28</v>
      </c>
      <c r="J1327" s="14" t="s">
        <v>5123</v>
      </c>
    </row>
    <row r="1328" spans="4:10" ht="25" customHeight="1" x14ac:dyDescent="0.2">
      <c r="D1328" s="13" t="s">
        <v>101</v>
      </c>
      <c r="E1328" s="13" t="s">
        <v>2475</v>
      </c>
      <c r="F1328" s="13" t="s">
        <v>2474</v>
      </c>
      <c r="G1328" s="14" t="str">
        <f t="shared" si="20"/>
        <v>28481</v>
      </c>
      <c r="H1328" s="14" t="s">
        <v>55</v>
      </c>
      <c r="I1328" s="14" t="s">
        <v>28</v>
      </c>
      <c r="J1328" s="14" t="s">
        <v>5163</v>
      </c>
    </row>
    <row r="1329" spans="4:10" ht="25" customHeight="1" x14ac:dyDescent="0.2">
      <c r="D1329" s="13" t="s">
        <v>101</v>
      </c>
      <c r="E1329" s="13" t="s">
        <v>2477</v>
      </c>
      <c r="F1329" s="13" t="s">
        <v>2476</v>
      </c>
      <c r="G1329" s="14" t="str">
        <f t="shared" si="20"/>
        <v>28501</v>
      </c>
      <c r="H1329" s="14" t="s">
        <v>55</v>
      </c>
      <c r="I1329" s="14" t="s">
        <v>28</v>
      </c>
      <c r="J1329" s="14" t="s">
        <v>5164</v>
      </c>
    </row>
    <row r="1330" spans="4:10" ht="25" customHeight="1" x14ac:dyDescent="0.2">
      <c r="D1330" s="13" t="s">
        <v>101</v>
      </c>
      <c r="E1330" s="13" t="s">
        <v>2479</v>
      </c>
      <c r="F1330" s="13" t="s">
        <v>2478</v>
      </c>
      <c r="G1330" s="14" t="str">
        <f t="shared" si="20"/>
        <v>28585</v>
      </c>
      <c r="H1330" s="14" t="s">
        <v>55</v>
      </c>
      <c r="I1330" s="14" t="s">
        <v>28</v>
      </c>
      <c r="J1330" s="14" t="s">
        <v>5165</v>
      </c>
    </row>
    <row r="1331" spans="4:10" ht="25" customHeight="1" x14ac:dyDescent="0.2">
      <c r="D1331" s="13" t="s">
        <v>101</v>
      </c>
      <c r="E1331" s="13" t="s">
        <v>2481</v>
      </c>
      <c r="F1331" s="13" t="s">
        <v>2480</v>
      </c>
      <c r="G1331" s="14" t="str">
        <f t="shared" si="20"/>
        <v>28586</v>
      </c>
      <c r="H1331" s="14" t="s">
        <v>55</v>
      </c>
      <c r="I1331" s="14" t="s">
        <v>28</v>
      </c>
      <c r="J1331" s="14" t="s">
        <v>5166</v>
      </c>
    </row>
    <row r="1332" spans="4:10" ht="25" customHeight="1" x14ac:dyDescent="0.2">
      <c r="D1332" s="13" t="s">
        <v>102</v>
      </c>
      <c r="E1332" s="13" t="s">
        <v>2483</v>
      </c>
      <c r="F1332" s="13" t="s">
        <v>2482</v>
      </c>
      <c r="G1332" s="14" t="str">
        <f t="shared" si="20"/>
        <v>29201</v>
      </c>
      <c r="H1332" s="14" t="s">
        <v>56</v>
      </c>
      <c r="I1332" s="14" t="s">
        <v>56</v>
      </c>
      <c r="J1332" s="14" t="s">
        <v>28</v>
      </c>
    </row>
    <row r="1333" spans="4:10" ht="25" customHeight="1" x14ac:dyDescent="0.2">
      <c r="D1333" s="13" t="s">
        <v>102</v>
      </c>
      <c r="E1333" s="13" t="s">
        <v>2485</v>
      </c>
      <c r="F1333" s="13" t="s">
        <v>2484</v>
      </c>
      <c r="G1333" s="14" t="str">
        <f t="shared" si="20"/>
        <v>29202</v>
      </c>
      <c r="H1333" s="14" t="s">
        <v>56</v>
      </c>
      <c r="I1333" s="14" t="s">
        <v>5167</v>
      </c>
      <c r="J1333" s="14" t="s">
        <v>28</v>
      </c>
    </row>
    <row r="1334" spans="4:10" ht="25" customHeight="1" x14ac:dyDescent="0.2">
      <c r="D1334" s="13" t="s">
        <v>102</v>
      </c>
      <c r="E1334" s="13" t="s">
        <v>2487</v>
      </c>
      <c r="F1334" s="13" t="s">
        <v>2486</v>
      </c>
      <c r="G1334" s="14" t="str">
        <f t="shared" si="20"/>
        <v>29203</v>
      </c>
      <c r="H1334" s="14" t="s">
        <v>56</v>
      </c>
      <c r="I1334" s="14" t="s">
        <v>5168</v>
      </c>
      <c r="J1334" s="14" t="s">
        <v>28</v>
      </c>
    </row>
    <row r="1335" spans="4:10" ht="25" customHeight="1" x14ac:dyDescent="0.2">
      <c r="D1335" s="13" t="s">
        <v>102</v>
      </c>
      <c r="E1335" s="13" t="s">
        <v>2489</v>
      </c>
      <c r="F1335" s="13" t="s">
        <v>2488</v>
      </c>
      <c r="G1335" s="14" t="str">
        <f t="shared" si="20"/>
        <v>29204</v>
      </c>
      <c r="H1335" s="14" t="s">
        <v>56</v>
      </c>
      <c r="I1335" s="14" t="s">
        <v>5169</v>
      </c>
      <c r="J1335" s="14" t="s">
        <v>28</v>
      </c>
    </row>
    <row r="1336" spans="4:10" ht="25" customHeight="1" x14ac:dyDescent="0.2">
      <c r="D1336" s="13" t="s">
        <v>102</v>
      </c>
      <c r="E1336" s="13" t="s">
        <v>2491</v>
      </c>
      <c r="F1336" s="13" t="s">
        <v>2490</v>
      </c>
      <c r="G1336" s="14" t="str">
        <f t="shared" si="20"/>
        <v>29205</v>
      </c>
      <c r="H1336" s="14" t="s">
        <v>56</v>
      </c>
      <c r="I1336" s="14" t="s">
        <v>5170</v>
      </c>
      <c r="J1336" s="14" t="s">
        <v>28</v>
      </c>
    </row>
    <row r="1337" spans="4:10" ht="25" customHeight="1" x14ac:dyDescent="0.2">
      <c r="D1337" s="13" t="s">
        <v>102</v>
      </c>
      <c r="E1337" s="13" t="s">
        <v>2493</v>
      </c>
      <c r="F1337" s="13" t="s">
        <v>2492</v>
      </c>
      <c r="G1337" s="14" t="str">
        <f t="shared" si="20"/>
        <v>29206</v>
      </c>
      <c r="H1337" s="14" t="s">
        <v>56</v>
      </c>
      <c r="I1337" s="14" t="s">
        <v>5171</v>
      </c>
      <c r="J1337" s="14" t="s">
        <v>28</v>
      </c>
    </row>
    <row r="1338" spans="4:10" ht="25" customHeight="1" x14ac:dyDescent="0.2">
      <c r="D1338" s="13" t="s">
        <v>102</v>
      </c>
      <c r="E1338" s="13" t="s">
        <v>2495</v>
      </c>
      <c r="F1338" s="13" t="s">
        <v>2494</v>
      </c>
      <c r="G1338" s="14" t="str">
        <f t="shared" si="20"/>
        <v>29207</v>
      </c>
      <c r="H1338" s="14" t="s">
        <v>56</v>
      </c>
      <c r="I1338" s="14" t="s">
        <v>5172</v>
      </c>
      <c r="J1338" s="14" t="s">
        <v>28</v>
      </c>
    </row>
    <row r="1339" spans="4:10" ht="25" customHeight="1" x14ac:dyDescent="0.2">
      <c r="D1339" s="13" t="s">
        <v>102</v>
      </c>
      <c r="E1339" s="13" t="s">
        <v>2497</v>
      </c>
      <c r="F1339" s="13" t="s">
        <v>2496</v>
      </c>
      <c r="G1339" s="14" t="str">
        <f t="shared" si="20"/>
        <v>29208</v>
      </c>
      <c r="H1339" s="14" t="s">
        <v>56</v>
      </c>
      <c r="I1339" s="14" t="s">
        <v>5173</v>
      </c>
      <c r="J1339" s="14" t="s">
        <v>28</v>
      </c>
    </row>
    <row r="1340" spans="4:10" ht="25" customHeight="1" x14ac:dyDescent="0.2">
      <c r="D1340" s="13" t="s">
        <v>102</v>
      </c>
      <c r="E1340" s="13" t="s">
        <v>2499</v>
      </c>
      <c r="F1340" s="13" t="s">
        <v>2498</v>
      </c>
      <c r="G1340" s="14" t="str">
        <f t="shared" si="20"/>
        <v>29209</v>
      </c>
      <c r="H1340" s="14" t="s">
        <v>56</v>
      </c>
      <c r="I1340" s="14" t="s">
        <v>5174</v>
      </c>
      <c r="J1340" s="14" t="s">
        <v>28</v>
      </c>
    </row>
    <row r="1341" spans="4:10" ht="25" customHeight="1" x14ac:dyDescent="0.2">
      <c r="D1341" s="13" t="s">
        <v>102</v>
      </c>
      <c r="E1341" s="13" t="s">
        <v>2501</v>
      </c>
      <c r="F1341" s="13" t="s">
        <v>2500</v>
      </c>
      <c r="G1341" s="14" t="str">
        <f t="shared" si="20"/>
        <v>29210</v>
      </c>
      <c r="H1341" s="14" t="s">
        <v>56</v>
      </c>
      <c r="I1341" s="14" t="s">
        <v>5175</v>
      </c>
      <c r="J1341" s="14" t="s">
        <v>28</v>
      </c>
    </row>
    <row r="1342" spans="4:10" ht="25" customHeight="1" x14ac:dyDescent="0.2">
      <c r="D1342" s="13" t="s">
        <v>102</v>
      </c>
      <c r="E1342" s="13" t="s">
        <v>2503</v>
      </c>
      <c r="F1342" s="13" t="s">
        <v>2502</v>
      </c>
      <c r="G1342" s="14" t="str">
        <f t="shared" si="20"/>
        <v>29211</v>
      </c>
      <c r="H1342" s="14" t="s">
        <v>56</v>
      </c>
      <c r="I1342" s="14" t="s">
        <v>5176</v>
      </c>
      <c r="J1342" s="14" t="s">
        <v>28</v>
      </c>
    </row>
    <row r="1343" spans="4:10" ht="25" customHeight="1" x14ac:dyDescent="0.2">
      <c r="D1343" s="13" t="s">
        <v>102</v>
      </c>
      <c r="E1343" s="13" t="s">
        <v>2505</v>
      </c>
      <c r="F1343" s="13" t="s">
        <v>2504</v>
      </c>
      <c r="G1343" s="14" t="str">
        <f t="shared" si="20"/>
        <v>29212</v>
      </c>
      <c r="H1343" s="14" t="s">
        <v>56</v>
      </c>
      <c r="I1343" s="14" t="s">
        <v>5177</v>
      </c>
      <c r="J1343" s="14" t="s">
        <v>28</v>
      </c>
    </row>
    <row r="1344" spans="4:10" ht="25" customHeight="1" x14ac:dyDescent="0.2">
      <c r="D1344" s="13" t="s">
        <v>102</v>
      </c>
      <c r="E1344" s="13" t="s">
        <v>2507</v>
      </c>
      <c r="F1344" s="13" t="s">
        <v>2506</v>
      </c>
      <c r="G1344" s="14" t="str">
        <f t="shared" si="20"/>
        <v>29322</v>
      </c>
      <c r="H1344" s="14" t="s">
        <v>56</v>
      </c>
      <c r="I1344" s="14" t="s">
        <v>28</v>
      </c>
      <c r="J1344" s="14" t="s">
        <v>5178</v>
      </c>
    </row>
    <row r="1345" spans="4:10" ht="25" customHeight="1" x14ac:dyDescent="0.2">
      <c r="D1345" s="13" t="s">
        <v>102</v>
      </c>
      <c r="E1345" s="13" t="s">
        <v>2509</v>
      </c>
      <c r="F1345" s="13" t="s">
        <v>2508</v>
      </c>
      <c r="G1345" s="14" t="str">
        <f t="shared" si="20"/>
        <v>29342</v>
      </c>
      <c r="H1345" s="14" t="s">
        <v>56</v>
      </c>
      <c r="I1345" s="14" t="s">
        <v>28</v>
      </c>
      <c r="J1345" s="14" t="s">
        <v>5179</v>
      </c>
    </row>
    <row r="1346" spans="4:10" ht="25" customHeight="1" x14ac:dyDescent="0.2">
      <c r="D1346" s="13" t="s">
        <v>102</v>
      </c>
      <c r="E1346" s="13" t="s">
        <v>2511</v>
      </c>
      <c r="F1346" s="13" t="s">
        <v>2510</v>
      </c>
      <c r="G1346" s="14" t="str">
        <f t="shared" si="20"/>
        <v>29343</v>
      </c>
      <c r="H1346" s="14" t="s">
        <v>56</v>
      </c>
      <c r="I1346" s="14" t="s">
        <v>28</v>
      </c>
      <c r="J1346" s="14" t="s">
        <v>4515</v>
      </c>
    </row>
    <row r="1347" spans="4:10" ht="25" customHeight="1" x14ac:dyDescent="0.2">
      <c r="D1347" s="13" t="s">
        <v>102</v>
      </c>
      <c r="E1347" s="13" t="s">
        <v>2513</v>
      </c>
      <c r="F1347" s="13" t="s">
        <v>2512</v>
      </c>
      <c r="G1347" s="14" t="str">
        <f t="shared" si="20"/>
        <v>29344</v>
      </c>
      <c r="H1347" s="14" t="s">
        <v>56</v>
      </c>
      <c r="I1347" s="14" t="s">
        <v>28</v>
      </c>
      <c r="J1347" s="14" t="s">
        <v>5180</v>
      </c>
    </row>
    <row r="1348" spans="4:10" ht="25" customHeight="1" x14ac:dyDescent="0.2">
      <c r="D1348" s="13" t="s">
        <v>102</v>
      </c>
      <c r="E1348" s="13" t="s">
        <v>2515</v>
      </c>
      <c r="F1348" s="13" t="s">
        <v>2514</v>
      </c>
      <c r="G1348" s="14" t="str">
        <f t="shared" si="20"/>
        <v>29345</v>
      </c>
      <c r="H1348" s="14" t="s">
        <v>56</v>
      </c>
      <c r="I1348" s="14" t="s">
        <v>28</v>
      </c>
      <c r="J1348" s="14" t="s">
        <v>5181</v>
      </c>
    </row>
    <row r="1349" spans="4:10" ht="25" customHeight="1" x14ac:dyDescent="0.2">
      <c r="D1349" s="13" t="s">
        <v>102</v>
      </c>
      <c r="E1349" s="13" t="s">
        <v>813</v>
      </c>
      <c r="F1349" s="13" t="s">
        <v>2516</v>
      </c>
      <c r="G1349" s="14" t="str">
        <f t="shared" ref="G1349:G1412" si="21">LEFT(F1349,5)</f>
        <v>29361</v>
      </c>
      <c r="H1349" s="14" t="s">
        <v>56</v>
      </c>
      <c r="I1349" s="14" t="s">
        <v>28</v>
      </c>
      <c r="J1349" s="14" t="s">
        <v>4313</v>
      </c>
    </row>
    <row r="1350" spans="4:10" ht="25" customHeight="1" x14ac:dyDescent="0.2">
      <c r="D1350" s="13" t="s">
        <v>102</v>
      </c>
      <c r="E1350" s="13" t="s">
        <v>2518</v>
      </c>
      <c r="F1350" s="13" t="s">
        <v>2517</v>
      </c>
      <c r="G1350" s="14" t="str">
        <f t="shared" si="21"/>
        <v>29362</v>
      </c>
      <c r="H1350" s="14" t="s">
        <v>56</v>
      </c>
      <c r="I1350" s="14" t="s">
        <v>28</v>
      </c>
      <c r="J1350" s="14" t="s">
        <v>4653</v>
      </c>
    </row>
    <row r="1351" spans="4:10" ht="25" customHeight="1" x14ac:dyDescent="0.2">
      <c r="D1351" s="13" t="s">
        <v>102</v>
      </c>
      <c r="E1351" s="13" t="s">
        <v>2520</v>
      </c>
      <c r="F1351" s="13" t="s">
        <v>2519</v>
      </c>
      <c r="G1351" s="14" t="str">
        <f t="shared" si="21"/>
        <v>29363</v>
      </c>
      <c r="H1351" s="14" t="s">
        <v>56</v>
      </c>
      <c r="I1351" s="14" t="s">
        <v>28</v>
      </c>
      <c r="J1351" s="14" t="s">
        <v>5182</v>
      </c>
    </row>
    <row r="1352" spans="4:10" ht="25" customHeight="1" x14ac:dyDescent="0.2">
      <c r="D1352" s="13" t="s">
        <v>102</v>
      </c>
      <c r="E1352" s="13" t="s">
        <v>2522</v>
      </c>
      <c r="F1352" s="13" t="s">
        <v>2521</v>
      </c>
      <c r="G1352" s="14" t="str">
        <f t="shared" si="21"/>
        <v>29385</v>
      </c>
      <c r="H1352" s="14" t="s">
        <v>56</v>
      </c>
      <c r="I1352" s="14" t="s">
        <v>28</v>
      </c>
      <c r="J1352" s="14" t="s">
        <v>5183</v>
      </c>
    </row>
    <row r="1353" spans="4:10" ht="25" customHeight="1" x14ac:dyDescent="0.2">
      <c r="D1353" s="13" t="s">
        <v>102</v>
      </c>
      <c r="E1353" s="13" t="s">
        <v>2524</v>
      </c>
      <c r="F1353" s="13" t="s">
        <v>2523</v>
      </c>
      <c r="G1353" s="14" t="str">
        <f t="shared" si="21"/>
        <v>29386</v>
      </c>
      <c r="H1353" s="14" t="s">
        <v>56</v>
      </c>
      <c r="I1353" s="14" t="s">
        <v>28</v>
      </c>
      <c r="J1353" s="14" t="s">
        <v>5184</v>
      </c>
    </row>
    <row r="1354" spans="4:10" ht="25" customHeight="1" x14ac:dyDescent="0.2">
      <c r="D1354" s="13" t="s">
        <v>102</v>
      </c>
      <c r="E1354" s="13" t="s">
        <v>2526</v>
      </c>
      <c r="F1354" s="13" t="s">
        <v>2525</v>
      </c>
      <c r="G1354" s="14" t="str">
        <f t="shared" si="21"/>
        <v>29401</v>
      </c>
      <c r="H1354" s="14" t="s">
        <v>56</v>
      </c>
      <c r="I1354" s="14" t="s">
        <v>28</v>
      </c>
      <c r="J1354" s="14" t="s">
        <v>5185</v>
      </c>
    </row>
    <row r="1355" spans="4:10" ht="25" customHeight="1" x14ac:dyDescent="0.2">
      <c r="D1355" s="13" t="s">
        <v>102</v>
      </c>
      <c r="E1355" s="13" t="s">
        <v>2528</v>
      </c>
      <c r="F1355" s="13" t="s">
        <v>2527</v>
      </c>
      <c r="G1355" s="14" t="str">
        <f t="shared" si="21"/>
        <v>29402</v>
      </c>
      <c r="H1355" s="14" t="s">
        <v>56</v>
      </c>
      <c r="I1355" s="14" t="s">
        <v>28</v>
      </c>
      <c r="J1355" s="14" t="s">
        <v>5186</v>
      </c>
    </row>
    <row r="1356" spans="4:10" ht="25" customHeight="1" x14ac:dyDescent="0.2">
      <c r="D1356" s="13" t="s">
        <v>102</v>
      </c>
      <c r="E1356" s="13" t="s">
        <v>2530</v>
      </c>
      <c r="F1356" s="13" t="s">
        <v>2529</v>
      </c>
      <c r="G1356" s="14" t="str">
        <f t="shared" si="21"/>
        <v>29424</v>
      </c>
      <c r="H1356" s="14" t="s">
        <v>56</v>
      </c>
      <c r="I1356" s="14" t="s">
        <v>28</v>
      </c>
      <c r="J1356" s="14" t="s">
        <v>5187</v>
      </c>
    </row>
    <row r="1357" spans="4:10" ht="25" customHeight="1" x14ac:dyDescent="0.2">
      <c r="D1357" s="13" t="s">
        <v>102</v>
      </c>
      <c r="E1357" s="13" t="s">
        <v>2532</v>
      </c>
      <c r="F1357" s="13" t="s">
        <v>2531</v>
      </c>
      <c r="G1357" s="14" t="str">
        <f t="shared" si="21"/>
        <v>29425</v>
      </c>
      <c r="H1357" s="14" t="s">
        <v>56</v>
      </c>
      <c r="I1357" s="14" t="s">
        <v>28</v>
      </c>
      <c r="J1357" s="14" t="s">
        <v>5188</v>
      </c>
    </row>
    <row r="1358" spans="4:10" ht="25" customHeight="1" x14ac:dyDescent="0.2">
      <c r="D1358" s="13" t="s">
        <v>102</v>
      </c>
      <c r="E1358" s="13" t="s">
        <v>2534</v>
      </c>
      <c r="F1358" s="13" t="s">
        <v>2533</v>
      </c>
      <c r="G1358" s="14" t="str">
        <f t="shared" si="21"/>
        <v>29426</v>
      </c>
      <c r="H1358" s="14" t="s">
        <v>56</v>
      </c>
      <c r="I1358" s="14" t="s">
        <v>28</v>
      </c>
      <c r="J1358" s="14" t="s">
        <v>5189</v>
      </c>
    </row>
    <row r="1359" spans="4:10" ht="25" customHeight="1" x14ac:dyDescent="0.2">
      <c r="D1359" s="13" t="s">
        <v>102</v>
      </c>
      <c r="E1359" s="13" t="s">
        <v>2536</v>
      </c>
      <c r="F1359" s="13" t="s">
        <v>2535</v>
      </c>
      <c r="G1359" s="14" t="str">
        <f t="shared" si="21"/>
        <v>29427</v>
      </c>
      <c r="H1359" s="14" t="s">
        <v>56</v>
      </c>
      <c r="I1359" s="14" t="s">
        <v>28</v>
      </c>
      <c r="J1359" s="14" t="s">
        <v>5190</v>
      </c>
    </row>
    <row r="1360" spans="4:10" ht="25" customHeight="1" x14ac:dyDescent="0.2">
      <c r="D1360" s="13" t="s">
        <v>102</v>
      </c>
      <c r="E1360" s="13" t="s">
        <v>2538</v>
      </c>
      <c r="F1360" s="13" t="s">
        <v>2537</v>
      </c>
      <c r="G1360" s="14" t="str">
        <f t="shared" si="21"/>
        <v>29441</v>
      </c>
      <c r="H1360" s="14" t="s">
        <v>56</v>
      </c>
      <c r="I1360" s="14" t="s">
        <v>28</v>
      </c>
      <c r="J1360" s="14" t="s">
        <v>5191</v>
      </c>
    </row>
    <row r="1361" spans="4:10" ht="25" customHeight="1" x14ac:dyDescent="0.2">
      <c r="D1361" s="13" t="s">
        <v>102</v>
      </c>
      <c r="E1361" s="13" t="s">
        <v>2540</v>
      </c>
      <c r="F1361" s="13" t="s">
        <v>2539</v>
      </c>
      <c r="G1361" s="14" t="str">
        <f t="shared" si="21"/>
        <v>29442</v>
      </c>
      <c r="H1361" s="14" t="s">
        <v>56</v>
      </c>
      <c r="I1361" s="14" t="s">
        <v>28</v>
      </c>
      <c r="J1361" s="14" t="s">
        <v>5192</v>
      </c>
    </row>
    <row r="1362" spans="4:10" ht="25" customHeight="1" x14ac:dyDescent="0.2">
      <c r="D1362" s="13" t="s">
        <v>102</v>
      </c>
      <c r="E1362" s="13" t="s">
        <v>2542</v>
      </c>
      <c r="F1362" s="13" t="s">
        <v>2541</v>
      </c>
      <c r="G1362" s="14" t="str">
        <f t="shared" si="21"/>
        <v>29443</v>
      </c>
      <c r="H1362" s="14" t="s">
        <v>56</v>
      </c>
      <c r="I1362" s="14" t="s">
        <v>28</v>
      </c>
      <c r="J1362" s="14" t="s">
        <v>5193</v>
      </c>
    </row>
    <row r="1363" spans="4:10" ht="25" customHeight="1" x14ac:dyDescent="0.2">
      <c r="D1363" s="13" t="s">
        <v>102</v>
      </c>
      <c r="E1363" s="13" t="s">
        <v>2544</v>
      </c>
      <c r="F1363" s="13" t="s">
        <v>2543</v>
      </c>
      <c r="G1363" s="14" t="str">
        <f t="shared" si="21"/>
        <v>29444</v>
      </c>
      <c r="H1363" s="14" t="s">
        <v>56</v>
      </c>
      <c r="I1363" s="14" t="s">
        <v>28</v>
      </c>
      <c r="J1363" s="14" t="s">
        <v>5194</v>
      </c>
    </row>
    <row r="1364" spans="4:10" ht="25" customHeight="1" x14ac:dyDescent="0.2">
      <c r="D1364" s="13" t="s">
        <v>102</v>
      </c>
      <c r="E1364" s="13" t="s">
        <v>2546</v>
      </c>
      <c r="F1364" s="13" t="s">
        <v>2545</v>
      </c>
      <c r="G1364" s="14" t="str">
        <f t="shared" si="21"/>
        <v>29446</v>
      </c>
      <c r="H1364" s="14" t="s">
        <v>56</v>
      </c>
      <c r="I1364" s="14" t="s">
        <v>28</v>
      </c>
      <c r="J1364" s="14" t="s">
        <v>5195</v>
      </c>
    </row>
    <row r="1365" spans="4:10" ht="25" customHeight="1" x14ac:dyDescent="0.2">
      <c r="D1365" s="13" t="s">
        <v>102</v>
      </c>
      <c r="E1365" s="13" t="s">
        <v>2548</v>
      </c>
      <c r="F1365" s="13" t="s">
        <v>2547</v>
      </c>
      <c r="G1365" s="14" t="str">
        <f t="shared" si="21"/>
        <v>29447</v>
      </c>
      <c r="H1365" s="14" t="s">
        <v>56</v>
      </c>
      <c r="I1365" s="14" t="s">
        <v>28</v>
      </c>
      <c r="J1365" s="14" t="s">
        <v>5196</v>
      </c>
    </row>
    <row r="1366" spans="4:10" ht="25" customHeight="1" x14ac:dyDescent="0.2">
      <c r="D1366" s="13" t="s">
        <v>102</v>
      </c>
      <c r="E1366" s="13" t="s">
        <v>2550</v>
      </c>
      <c r="F1366" s="13" t="s">
        <v>2549</v>
      </c>
      <c r="G1366" s="14" t="str">
        <f t="shared" si="21"/>
        <v>29449</v>
      </c>
      <c r="H1366" s="14" t="s">
        <v>56</v>
      </c>
      <c r="I1366" s="14" t="s">
        <v>28</v>
      </c>
      <c r="J1366" s="14" t="s">
        <v>5197</v>
      </c>
    </row>
    <row r="1367" spans="4:10" ht="25" customHeight="1" x14ac:dyDescent="0.2">
      <c r="D1367" s="13" t="s">
        <v>102</v>
      </c>
      <c r="E1367" s="13" t="s">
        <v>2552</v>
      </c>
      <c r="F1367" s="13" t="s">
        <v>2551</v>
      </c>
      <c r="G1367" s="14" t="str">
        <f t="shared" si="21"/>
        <v>29450</v>
      </c>
      <c r="H1367" s="14" t="s">
        <v>56</v>
      </c>
      <c r="I1367" s="14" t="s">
        <v>28</v>
      </c>
      <c r="J1367" s="14" t="s">
        <v>5198</v>
      </c>
    </row>
    <row r="1368" spans="4:10" ht="25" customHeight="1" x14ac:dyDescent="0.2">
      <c r="D1368" s="13" t="s">
        <v>102</v>
      </c>
      <c r="E1368" s="13" t="s">
        <v>2554</v>
      </c>
      <c r="F1368" s="13" t="s">
        <v>2553</v>
      </c>
      <c r="G1368" s="14" t="str">
        <f t="shared" si="21"/>
        <v>29451</v>
      </c>
      <c r="H1368" s="14" t="s">
        <v>56</v>
      </c>
      <c r="I1368" s="14" t="s">
        <v>28</v>
      </c>
      <c r="J1368" s="14" t="s">
        <v>5199</v>
      </c>
    </row>
    <row r="1369" spans="4:10" ht="25" customHeight="1" x14ac:dyDescent="0.2">
      <c r="D1369" s="13" t="s">
        <v>102</v>
      </c>
      <c r="E1369" s="13" t="s">
        <v>1815</v>
      </c>
      <c r="F1369" s="13" t="s">
        <v>2555</v>
      </c>
      <c r="G1369" s="14" t="str">
        <f t="shared" si="21"/>
        <v>29452</v>
      </c>
      <c r="H1369" s="14" t="s">
        <v>56</v>
      </c>
      <c r="I1369" s="14" t="s">
        <v>28</v>
      </c>
      <c r="J1369" s="14" t="s">
        <v>4819</v>
      </c>
    </row>
    <row r="1370" spans="4:10" ht="25" customHeight="1" x14ac:dyDescent="0.2">
      <c r="D1370" s="13" t="s">
        <v>102</v>
      </c>
      <c r="E1370" s="13" t="s">
        <v>2557</v>
      </c>
      <c r="F1370" s="13" t="s">
        <v>2556</v>
      </c>
      <c r="G1370" s="14" t="str">
        <f t="shared" si="21"/>
        <v>29453</v>
      </c>
      <c r="H1370" s="14" t="s">
        <v>56</v>
      </c>
      <c r="I1370" s="14" t="s">
        <v>28</v>
      </c>
      <c r="J1370" s="14" t="s">
        <v>5200</v>
      </c>
    </row>
    <row r="1371" spans="4:10" ht="25" customHeight="1" x14ac:dyDescent="0.2">
      <c r="D1371" s="13" t="s">
        <v>103</v>
      </c>
      <c r="E1371" s="13" t="s">
        <v>2559</v>
      </c>
      <c r="F1371" s="13" t="s">
        <v>2558</v>
      </c>
      <c r="G1371" s="14" t="str">
        <f t="shared" si="21"/>
        <v>30201</v>
      </c>
      <c r="H1371" s="14" t="s">
        <v>57</v>
      </c>
      <c r="I1371" s="14" t="s">
        <v>57</v>
      </c>
      <c r="J1371" s="14" t="s">
        <v>28</v>
      </c>
    </row>
    <row r="1372" spans="4:10" ht="25" customHeight="1" x14ac:dyDescent="0.2">
      <c r="D1372" s="13" t="s">
        <v>103</v>
      </c>
      <c r="E1372" s="13" t="s">
        <v>2561</v>
      </c>
      <c r="F1372" s="13" t="s">
        <v>2560</v>
      </c>
      <c r="G1372" s="14" t="str">
        <f t="shared" si="21"/>
        <v>30202</v>
      </c>
      <c r="H1372" s="14" t="s">
        <v>57</v>
      </c>
      <c r="I1372" s="14" t="s">
        <v>5201</v>
      </c>
      <c r="J1372" s="14" t="s">
        <v>28</v>
      </c>
    </row>
    <row r="1373" spans="4:10" ht="25" customHeight="1" x14ac:dyDescent="0.2">
      <c r="D1373" s="13" t="s">
        <v>103</v>
      </c>
      <c r="E1373" s="13" t="s">
        <v>2563</v>
      </c>
      <c r="F1373" s="13" t="s">
        <v>2562</v>
      </c>
      <c r="G1373" s="14" t="str">
        <f t="shared" si="21"/>
        <v>30203</v>
      </c>
      <c r="H1373" s="14" t="s">
        <v>57</v>
      </c>
      <c r="I1373" s="14" t="s">
        <v>5202</v>
      </c>
      <c r="J1373" s="14" t="s">
        <v>28</v>
      </c>
    </row>
    <row r="1374" spans="4:10" ht="25" customHeight="1" x14ac:dyDescent="0.2">
      <c r="D1374" s="13" t="s">
        <v>103</v>
      </c>
      <c r="E1374" s="13" t="s">
        <v>2565</v>
      </c>
      <c r="F1374" s="13" t="s">
        <v>2564</v>
      </c>
      <c r="G1374" s="14" t="str">
        <f t="shared" si="21"/>
        <v>30204</v>
      </c>
      <c r="H1374" s="14" t="s">
        <v>57</v>
      </c>
      <c r="I1374" s="14" t="s">
        <v>5203</v>
      </c>
      <c r="J1374" s="14" t="s">
        <v>28</v>
      </c>
    </row>
    <row r="1375" spans="4:10" ht="25" customHeight="1" x14ac:dyDescent="0.2">
      <c r="D1375" s="13" t="s">
        <v>103</v>
      </c>
      <c r="E1375" s="13" t="s">
        <v>2567</v>
      </c>
      <c r="F1375" s="13" t="s">
        <v>2566</v>
      </c>
      <c r="G1375" s="14" t="str">
        <f t="shared" si="21"/>
        <v>30205</v>
      </c>
      <c r="H1375" s="14" t="s">
        <v>57</v>
      </c>
      <c r="I1375" s="14" t="s">
        <v>5204</v>
      </c>
      <c r="J1375" s="14" t="s">
        <v>28</v>
      </c>
    </row>
    <row r="1376" spans="4:10" ht="25" customHeight="1" x14ac:dyDescent="0.2">
      <c r="D1376" s="13" t="s">
        <v>103</v>
      </c>
      <c r="E1376" s="13" t="s">
        <v>2569</v>
      </c>
      <c r="F1376" s="13" t="s">
        <v>2568</v>
      </c>
      <c r="G1376" s="14" t="str">
        <f t="shared" si="21"/>
        <v>30206</v>
      </c>
      <c r="H1376" s="14" t="s">
        <v>57</v>
      </c>
      <c r="I1376" s="14" t="s">
        <v>5205</v>
      </c>
      <c r="J1376" s="14" t="s">
        <v>28</v>
      </c>
    </row>
    <row r="1377" spans="4:10" ht="25" customHeight="1" x14ac:dyDescent="0.2">
      <c r="D1377" s="13" t="s">
        <v>103</v>
      </c>
      <c r="E1377" s="13" t="s">
        <v>2571</v>
      </c>
      <c r="F1377" s="13" t="s">
        <v>2570</v>
      </c>
      <c r="G1377" s="14" t="str">
        <f t="shared" si="21"/>
        <v>30207</v>
      </c>
      <c r="H1377" s="14" t="s">
        <v>57</v>
      </c>
      <c r="I1377" s="14" t="s">
        <v>5206</v>
      </c>
      <c r="J1377" s="14" t="s">
        <v>28</v>
      </c>
    </row>
    <row r="1378" spans="4:10" ht="25" customHeight="1" x14ac:dyDescent="0.2">
      <c r="D1378" s="13" t="s">
        <v>103</v>
      </c>
      <c r="E1378" s="13" t="s">
        <v>2573</v>
      </c>
      <c r="F1378" s="13" t="s">
        <v>2572</v>
      </c>
      <c r="G1378" s="14" t="str">
        <f t="shared" si="21"/>
        <v>30208</v>
      </c>
      <c r="H1378" s="14" t="s">
        <v>57</v>
      </c>
      <c r="I1378" s="14" t="s">
        <v>5207</v>
      </c>
      <c r="J1378" s="14" t="s">
        <v>28</v>
      </c>
    </row>
    <row r="1379" spans="4:10" ht="25" customHeight="1" x14ac:dyDescent="0.2">
      <c r="D1379" s="13" t="s">
        <v>103</v>
      </c>
      <c r="E1379" s="13" t="s">
        <v>2575</v>
      </c>
      <c r="F1379" s="13" t="s">
        <v>2574</v>
      </c>
      <c r="G1379" s="14" t="str">
        <f t="shared" si="21"/>
        <v>30209</v>
      </c>
      <c r="H1379" s="14" t="s">
        <v>57</v>
      </c>
      <c r="I1379" s="14" t="s">
        <v>5208</v>
      </c>
      <c r="J1379" s="14" t="s">
        <v>28</v>
      </c>
    </row>
    <row r="1380" spans="4:10" ht="25" customHeight="1" x14ac:dyDescent="0.2">
      <c r="D1380" s="13" t="s">
        <v>103</v>
      </c>
      <c r="E1380" s="13" t="s">
        <v>2577</v>
      </c>
      <c r="F1380" s="13" t="s">
        <v>2576</v>
      </c>
      <c r="G1380" s="14" t="str">
        <f t="shared" si="21"/>
        <v>30304</v>
      </c>
      <c r="H1380" s="14" t="s">
        <v>57</v>
      </c>
      <c r="I1380" s="14" t="s">
        <v>28</v>
      </c>
      <c r="J1380" s="14" t="s">
        <v>5209</v>
      </c>
    </row>
    <row r="1381" spans="4:10" ht="25" customHeight="1" x14ac:dyDescent="0.2">
      <c r="D1381" s="13" t="s">
        <v>103</v>
      </c>
      <c r="E1381" s="13" t="s">
        <v>2579</v>
      </c>
      <c r="F1381" s="13" t="s">
        <v>2578</v>
      </c>
      <c r="G1381" s="14" t="str">
        <f t="shared" si="21"/>
        <v>30341</v>
      </c>
      <c r="H1381" s="14" t="s">
        <v>57</v>
      </c>
      <c r="I1381" s="14" t="s">
        <v>28</v>
      </c>
      <c r="J1381" s="14" t="s">
        <v>5210</v>
      </c>
    </row>
    <row r="1382" spans="4:10" ht="25" customHeight="1" x14ac:dyDescent="0.2">
      <c r="D1382" s="13" t="s">
        <v>103</v>
      </c>
      <c r="E1382" s="13" t="s">
        <v>2581</v>
      </c>
      <c r="F1382" s="13" t="s">
        <v>2580</v>
      </c>
      <c r="G1382" s="14" t="str">
        <f t="shared" si="21"/>
        <v>30343</v>
      </c>
      <c r="H1382" s="14" t="s">
        <v>57</v>
      </c>
      <c r="I1382" s="14" t="s">
        <v>28</v>
      </c>
      <c r="J1382" s="14" t="s">
        <v>5211</v>
      </c>
    </row>
    <row r="1383" spans="4:10" ht="25" customHeight="1" x14ac:dyDescent="0.2">
      <c r="D1383" s="13" t="s">
        <v>103</v>
      </c>
      <c r="E1383" s="13" t="s">
        <v>2583</v>
      </c>
      <c r="F1383" s="13" t="s">
        <v>2582</v>
      </c>
      <c r="G1383" s="14" t="str">
        <f t="shared" si="21"/>
        <v>30344</v>
      </c>
      <c r="H1383" s="14" t="s">
        <v>57</v>
      </c>
      <c r="I1383" s="14" t="s">
        <v>28</v>
      </c>
      <c r="J1383" s="14" t="s">
        <v>5212</v>
      </c>
    </row>
    <row r="1384" spans="4:10" ht="25" customHeight="1" x14ac:dyDescent="0.2">
      <c r="D1384" s="13" t="s">
        <v>103</v>
      </c>
      <c r="E1384" s="13" t="s">
        <v>2585</v>
      </c>
      <c r="F1384" s="13" t="s">
        <v>2584</v>
      </c>
      <c r="G1384" s="14" t="str">
        <f t="shared" si="21"/>
        <v>30361</v>
      </c>
      <c r="H1384" s="14" t="s">
        <v>57</v>
      </c>
      <c r="I1384" s="14" t="s">
        <v>28</v>
      </c>
      <c r="J1384" s="14" t="s">
        <v>5213</v>
      </c>
    </row>
    <row r="1385" spans="4:10" ht="25" customHeight="1" x14ac:dyDescent="0.2">
      <c r="D1385" s="13" t="s">
        <v>103</v>
      </c>
      <c r="E1385" s="13" t="s">
        <v>2587</v>
      </c>
      <c r="F1385" s="13" t="s">
        <v>2586</v>
      </c>
      <c r="G1385" s="14" t="str">
        <f t="shared" si="21"/>
        <v>30362</v>
      </c>
      <c r="H1385" s="14" t="s">
        <v>57</v>
      </c>
      <c r="I1385" s="14" t="s">
        <v>28</v>
      </c>
      <c r="J1385" s="14" t="s">
        <v>5214</v>
      </c>
    </row>
    <row r="1386" spans="4:10" ht="25" customHeight="1" x14ac:dyDescent="0.2">
      <c r="D1386" s="13" t="s">
        <v>103</v>
      </c>
      <c r="E1386" s="13" t="s">
        <v>2589</v>
      </c>
      <c r="F1386" s="13" t="s">
        <v>2588</v>
      </c>
      <c r="G1386" s="14" t="str">
        <f t="shared" si="21"/>
        <v>30366</v>
      </c>
      <c r="H1386" s="14" t="s">
        <v>57</v>
      </c>
      <c r="I1386" s="14" t="s">
        <v>28</v>
      </c>
      <c r="J1386" s="14" t="s">
        <v>5215</v>
      </c>
    </row>
    <row r="1387" spans="4:10" ht="25" customHeight="1" x14ac:dyDescent="0.2">
      <c r="D1387" s="13" t="s">
        <v>103</v>
      </c>
      <c r="E1387" s="13" t="s">
        <v>1714</v>
      </c>
      <c r="F1387" s="13" t="s">
        <v>2590</v>
      </c>
      <c r="G1387" s="14" t="str">
        <f t="shared" si="21"/>
        <v>30381</v>
      </c>
      <c r="H1387" s="14" t="s">
        <v>57</v>
      </c>
      <c r="I1387" s="14" t="s">
        <v>28</v>
      </c>
      <c r="J1387" s="14" t="s">
        <v>4548</v>
      </c>
    </row>
    <row r="1388" spans="4:10" ht="25" customHeight="1" x14ac:dyDescent="0.2">
      <c r="D1388" s="13" t="s">
        <v>103</v>
      </c>
      <c r="E1388" s="13" t="s">
        <v>409</v>
      </c>
      <c r="F1388" s="13" t="s">
        <v>2591</v>
      </c>
      <c r="G1388" s="14" t="str">
        <f t="shared" si="21"/>
        <v>30382</v>
      </c>
      <c r="H1388" s="14" t="s">
        <v>57</v>
      </c>
      <c r="I1388" s="14" t="s">
        <v>28</v>
      </c>
      <c r="J1388" s="14" t="s">
        <v>4111</v>
      </c>
    </row>
    <row r="1389" spans="4:10" ht="25" customHeight="1" x14ac:dyDescent="0.2">
      <c r="D1389" s="13" t="s">
        <v>103</v>
      </c>
      <c r="E1389" s="13" t="s">
        <v>2593</v>
      </c>
      <c r="F1389" s="13" t="s">
        <v>2592</v>
      </c>
      <c r="G1389" s="14" t="str">
        <f t="shared" si="21"/>
        <v>30383</v>
      </c>
      <c r="H1389" s="14" t="s">
        <v>57</v>
      </c>
      <c r="I1389" s="14" t="s">
        <v>28</v>
      </c>
      <c r="J1389" s="14" t="s">
        <v>5216</v>
      </c>
    </row>
    <row r="1390" spans="4:10" ht="25" customHeight="1" x14ac:dyDescent="0.2">
      <c r="D1390" s="13" t="s">
        <v>103</v>
      </c>
      <c r="E1390" s="13" t="s">
        <v>2595</v>
      </c>
      <c r="F1390" s="13" t="s">
        <v>2594</v>
      </c>
      <c r="G1390" s="14" t="str">
        <f t="shared" si="21"/>
        <v>30390</v>
      </c>
      <c r="H1390" s="14" t="s">
        <v>57</v>
      </c>
      <c r="I1390" s="14" t="s">
        <v>28</v>
      </c>
      <c r="J1390" s="14" t="s">
        <v>5217</v>
      </c>
    </row>
    <row r="1391" spans="4:10" ht="25" customHeight="1" x14ac:dyDescent="0.2">
      <c r="D1391" s="13" t="s">
        <v>103</v>
      </c>
      <c r="E1391" s="13" t="s">
        <v>2597</v>
      </c>
      <c r="F1391" s="13" t="s">
        <v>2596</v>
      </c>
      <c r="G1391" s="14" t="str">
        <f t="shared" si="21"/>
        <v>30391</v>
      </c>
      <c r="H1391" s="14" t="s">
        <v>57</v>
      </c>
      <c r="I1391" s="14" t="s">
        <v>28</v>
      </c>
      <c r="J1391" s="14" t="s">
        <v>5218</v>
      </c>
    </row>
    <row r="1392" spans="4:10" ht="25" customHeight="1" x14ac:dyDescent="0.2">
      <c r="D1392" s="13" t="s">
        <v>103</v>
      </c>
      <c r="E1392" s="13" t="s">
        <v>2599</v>
      </c>
      <c r="F1392" s="13" t="s">
        <v>2598</v>
      </c>
      <c r="G1392" s="14" t="str">
        <f t="shared" si="21"/>
        <v>30392</v>
      </c>
      <c r="H1392" s="14" t="s">
        <v>57</v>
      </c>
      <c r="I1392" s="14" t="s">
        <v>28</v>
      </c>
      <c r="J1392" s="14" t="s">
        <v>5219</v>
      </c>
    </row>
    <row r="1393" spans="4:10" ht="25" customHeight="1" x14ac:dyDescent="0.2">
      <c r="D1393" s="13" t="s">
        <v>103</v>
      </c>
      <c r="E1393" s="13" t="s">
        <v>2601</v>
      </c>
      <c r="F1393" s="13" t="s">
        <v>2600</v>
      </c>
      <c r="G1393" s="14" t="str">
        <f t="shared" si="21"/>
        <v>30401</v>
      </c>
      <c r="H1393" s="14" t="s">
        <v>57</v>
      </c>
      <c r="I1393" s="14" t="s">
        <v>28</v>
      </c>
      <c r="J1393" s="14" t="s">
        <v>5220</v>
      </c>
    </row>
    <row r="1394" spans="4:10" ht="25" customHeight="1" x14ac:dyDescent="0.2">
      <c r="D1394" s="13" t="s">
        <v>103</v>
      </c>
      <c r="E1394" s="13" t="s">
        <v>2603</v>
      </c>
      <c r="F1394" s="13" t="s">
        <v>2602</v>
      </c>
      <c r="G1394" s="14" t="str">
        <f t="shared" si="21"/>
        <v>30404</v>
      </c>
      <c r="H1394" s="14" t="s">
        <v>57</v>
      </c>
      <c r="I1394" s="14" t="s">
        <v>28</v>
      </c>
      <c r="J1394" s="14" t="s">
        <v>5221</v>
      </c>
    </row>
    <row r="1395" spans="4:10" ht="25" customHeight="1" x14ac:dyDescent="0.2">
      <c r="D1395" s="13" t="s">
        <v>103</v>
      </c>
      <c r="E1395" s="13" t="s">
        <v>2605</v>
      </c>
      <c r="F1395" s="13" t="s">
        <v>2604</v>
      </c>
      <c r="G1395" s="14" t="str">
        <f t="shared" si="21"/>
        <v>30406</v>
      </c>
      <c r="H1395" s="14" t="s">
        <v>57</v>
      </c>
      <c r="I1395" s="14" t="s">
        <v>28</v>
      </c>
      <c r="J1395" s="14" t="s">
        <v>5222</v>
      </c>
    </row>
    <row r="1396" spans="4:10" ht="25" customHeight="1" x14ac:dyDescent="0.2">
      <c r="D1396" s="13" t="s">
        <v>103</v>
      </c>
      <c r="E1396" s="13" t="s">
        <v>2607</v>
      </c>
      <c r="F1396" s="13" t="s">
        <v>2606</v>
      </c>
      <c r="G1396" s="14" t="str">
        <f t="shared" si="21"/>
        <v>30421</v>
      </c>
      <c r="H1396" s="14" t="s">
        <v>57</v>
      </c>
      <c r="I1396" s="14" t="s">
        <v>28</v>
      </c>
      <c r="J1396" s="14" t="s">
        <v>5223</v>
      </c>
    </row>
    <row r="1397" spans="4:10" ht="25" customHeight="1" x14ac:dyDescent="0.2">
      <c r="D1397" s="13" t="s">
        <v>103</v>
      </c>
      <c r="E1397" s="13" t="s">
        <v>2609</v>
      </c>
      <c r="F1397" s="13" t="s">
        <v>2608</v>
      </c>
      <c r="G1397" s="14" t="str">
        <f t="shared" si="21"/>
        <v>30422</v>
      </c>
      <c r="H1397" s="14" t="s">
        <v>57</v>
      </c>
      <c r="I1397" s="14" t="s">
        <v>28</v>
      </c>
      <c r="J1397" s="14" t="s">
        <v>5224</v>
      </c>
    </row>
    <row r="1398" spans="4:10" ht="25" customHeight="1" x14ac:dyDescent="0.2">
      <c r="D1398" s="13" t="s">
        <v>103</v>
      </c>
      <c r="E1398" s="13" t="s">
        <v>2611</v>
      </c>
      <c r="F1398" s="13" t="s">
        <v>2610</v>
      </c>
      <c r="G1398" s="14" t="str">
        <f t="shared" si="21"/>
        <v>30424</v>
      </c>
      <c r="H1398" s="14" t="s">
        <v>57</v>
      </c>
      <c r="I1398" s="14" t="s">
        <v>28</v>
      </c>
      <c r="J1398" s="14" t="s">
        <v>5225</v>
      </c>
    </row>
    <row r="1399" spans="4:10" ht="25" customHeight="1" x14ac:dyDescent="0.2">
      <c r="D1399" s="13" t="s">
        <v>103</v>
      </c>
      <c r="E1399" s="13" t="s">
        <v>2613</v>
      </c>
      <c r="F1399" s="13" t="s">
        <v>2612</v>
      </c>
      <c r="G1399" s="14" t="str">
        <f t="shared" si="21"/>
        <v>30427</v>
      </c>
      <c r="H1399" s="14" t="s">
        <v>57</v>
      </c>
      <c r="I1399" s="14" t="s">
        <v>28</v>
      </c>
      <c r="J1399" s="14" t="s">
        <v>5226</v>
      </c>
    </row>
    <row r="1400" spans="4:10" ht="25" customHeight="1" x14ac:dyDescent="0.2">
      <c r="D1400" s="13" t="s">
        <v>103</v>
      </c>
      <c r="E1400" s="13" t="s">
        <v>2615</v>
      </c>
      <c r="F1400" s="13" t="s">
        <v>2614</v>
      </c>
      <c r="G1400" s="14" t="str">
        <f t="shared" si="21"/>
        <v>30428</v>
      </c>
      <c r="H1400" s="14" t="s">
        <v>57</v>
      </c>
      <c r="I1400" s="14" t="s">
        <v>28</v>
      </c>
      <c r="J1400" s="14" t="s">
        <v>5227</v>
      </c>
    </row>
    <row r="1401" spans="4:10" ht="25" customHeight="1" x14ac:dyDescent="0.2">
      <c r="D1401" s="13" t="s">
        <v>104</v>
      </c>
      <c r="E1401" s="13" t="s">
        <v>2617</v>
      </c>
      <c r="F1401" s="13" t="s">
        <v>2616</v>
      </c>
      <c r="G1401" s="14" t="str">
        <f t="shared" si="21"/>
        <v>31201</v>
      </c>
      <c r="H1401" s="14" t="s">
        <v>58</v>
      </c>
      <c r="I1401" s="14" t="s">
        <v>58</v>
      </c>
      <c r="J1401" s="14" t="s">
        <v>28</v>
      </c>
    </row>
    <row r="1402" spans="4:10" ht="25" customHeight="1" x14ac:dyDescent="0.2">
      <c r="D1402" s="13" t="s">
        <v>104</v>
      </c>
      <c r="E1402" s="13" t="s">
        <v>2619</v>
      </c>
      <c r="F1402" s="13" t="s">
        <v>2618</v>
      </c>
      <c r="G1402" s="14" t="str">
        <f t="shared" si="21"/>
        <v>31202</v>
      </c>
      <c r="H1402" s="14" t="s">
        <v>58</v>
      </c>
      <c r="I1402" s="14" t="s">
        <v>5228</v>
      </c>
      <c r="J1402" s="14" t="s">
        <v>28</v>
      </c>
    </row>
    <row r="1403" spans="4:10" ht="25" customHeight="1" x14ac:dyDescent="0.2">
      <c r="D1403" s="13" t="s">
        <v>104</v>
      </c>
      <c r="E1403" s="13" t="s">
        <v>2621</v>
      </c>
      <c r="F1403" s="13" t="s">
        <v>2620</v>
      </c>
      <c r="G1403" s="14" t="str">
        <f t="shared" si="21"/>
        <v>31203</v>
      </c>
      <c r="H1403" s="14" t="s">
        <v>58</v>
      </c>
      <c r="I1403" s="14" t="s">
        <v>5229</v>
      </c>
      <c r="J1403" s="14" t="s">
        <v>28</v>
      </c>
    </row>
    <row r="1404" spans="4:10" ht="25" customHeight="1" x14ac:dyDescent="0.2">
      <c r="D1404" s="13" t="s">
        <v>104</v>
      </c>
      <c r="E1404" s="13" t="s">
        <v>2623</v>
      </c>
      <c r="F1404" s="13" t="s">
        <v>2622</v>
      </c>
      <c r="G1404" s="14" t="str">
        <f t="shared" si="21"/>
        <v>31204</v>
      </c>
      <c r="H1404" s="14" t="s">
        <v>58</v>
      </c>
      <c r="I1404" s="14" t="s">
        <v>5230</v>
      </c>
      <c r="J1404" s="14" t="s">
        <v>28</v>
      </c>
    </row>
    <row r="1405" spans="4:10" ht="25" customHeight="1" x14ac:dyDescent="0.2">
      <c r="D1405" s="13" t="s">
        <v>104</v>
      </c>
      <c r="E1405" s="13" t="s">
        <v>2625</v>
      </c>
      <c r="F1405" s="13" t="s">
        <v>2624</v>
      </c>
      <c r="G1405" s="14" t="str">
        <f t="shared" si="21"/>
        <v>31302</v>
      </c>
      <c r="H1405" s="14" t="s">
        <v>58</v>
      </c>
      <c r="I1405" s="14" t="s">
        <v>28</v>
      </c>
      <c r="J1405" s="14" t="s">
        <v>5231</v>
      </c>
    </row>
    <row r="1406" spans="4:10" ht="25" customHeight="1" x14ac:dyDescent="0.2">
      <c r="D1406" s="13" t="s">
        <v>104</v>
      </c>
      <c r="E1406" s="13" t="s">
        <v>2627</v>
      </c>
      <c r="F1406" s="13" t="s">
        <v>2626</v>
      </c>
      <c r="G1406" s="14" t="str">
        <f t="shared" si="21"/>
        <v>31325</v>
      </c>
      <c r="H1406" s="14" t="s">
        <v>58</v>
      </c>
      <c r="I1406" s="14" t="s">
        <v>28</v>
      </c>
      <c r="J1406" s="14" t="s">
        <v>5232</v>
      </c>
    </row>
    <row r="1407" spans="4:10" ht="25" customHeight="1" x14ac:dyDescent="0.2">
      <c r="D1407" s="13" t="s">
        <v>104</v>
      </c>
      <c r="E1407" s="13" t="s">
        <v>2629</v>
      </c>
      <c r="F1407" s="13" t="s">
        <v>2628</v>
      </c>
      <c r="G1407" s="14" t="str">
        <f t="shared" si="21"/>
        <v>31328</v>
      </c>
      <c r="H1407" s="14" t="s">
        <v>58</v>
      </c>
      <c r="I1407" s="14" t="s">
        <v>28</v>
      </c>
      <c r="J1407" s="14" t="s">
        <v>5233</v>
      </c>
    </row>
    <row r="1408" spans="4:10" ht="25" customHeight="1" x14ac:dyDescent="0.2">
      <c r="D1408" s="13" t="s">
        <v>104</v>
      </c>
      <c r="E1408" s="13" t="s">
        <v>2631</v>
      </c>
      <c r="F1408" s="13" t="s">
        <v>2630</v>
      </c>
      <c r="G1408" s="14" t="str">
        <f t="shared" si="21"/>
        <v>31329</v>
      </c>
      <c r="H1408" s="14" t="s">
        <v>58</v>
      </c>
      <c r="I1408" s="14" t="s">
        <v>28</v>
      </c>
      <c r="J1408" s="14" t="s">
        <v>5234</v>
      </c>
    </row>
    <row r="1409" spans="4:10" ht="25" customHeight="1" x14ac:dyDescent="0.2">
      <c r="D1409" s="13" t="s">
        <v>104</v>
      </c>
      <c r="E1409" s="13" t="s">
        <v>2633</v>
      </c>
      <c r="F1409" s="13" t="s">
        <v>2632</v>
      </c>
      <c r="G1409" s="14" t="str">
        <f t="shared" si="21"/>
        <v>31364</v>
      </c>
      <c r="H1409" s="14" t="s">
        <v>58</v>
      </c>
      <c r="I1409" s="14" t="s">
        <v>28</v>
      </c>
      <c r="J1409" s="14" t="s">
        <v>5235</v>
      </c>
    </row>
    <row r="1410" spans="4:10" ht="25" customHeight="1" x14ac:dyDescent="0.2">
      <c r="D1410" s="13" t="s">
        <v>104</v>
      </c>
      <c r="E1410" s="13" t="s">
        <v>2635</v>
      </c>
      <c r="F1410" s="13" t="s">
        <v>2634</v>
      </c>
      <c r="G1410" s="14" t="str">
        <f t="shared" si="21"/>
        <v>31370</v>
      </c>
      <c r="H1410" s="14" t="s">
        <v>58</v>
      </c>
      <c r="I1410" s="14" t="s">
        <v>28</v>
      </c>
      <c r="J1410" s="14" t="s">
        <v>5236</v>
      </c>
    </row>
    <row r="1411" spans="4:10" ht="25" customHeight="1" x14ac:dyDescent="0.2">
      <c r="D1411" s="13" t="s">
        <v>104</v>
      </c>
      <c r="E1411" s="13" t="s">
        <v>2637</v>
      </c>
      <c r="F1411" s="13" t="s">
        <v>2636</v>
      </c>
      <c r="G1411" s="14" t="str">
        <f t="shared" si="21"/>
        <v>31371</v>
      </c>
      <c r="H1411" s="14" t="s">
        <v>58</v>
      </c>
      <c r="I1411" s="14" t="s">
        <v>28</v>
      </c>
      <c r="J1411" s="14" t="s">
        <v>5237</v>
      </c>
    </row>
    <row r="1412" spans="4:10" ht="25" customHeight="1" x14ac:dyDescent="0.2">
      <c r="D1412" s="13" t="s">
        <v>104</v>
      </c>
      <c r="E1412" s="13" t="s">
        <v>2639</v>
      </c>
      <c r="F1412" s="13" t="s">
        <v>2638</v>
      </c>
      <c r="G1412" s="14" t="str">
        <f t="shared" si="21"/>
        <v>31372</v>
      </c>
      <c r="H1412" s="14" t="s">
        <v>58</v>
      </c>
      <c r="I1412" s="14" t="s">
        <v>28</v>
      </c>
      <c r="J1412" s="14" t="s">
        <v>5238</v>
      </c>
    </row>
    <row r="1413" spans="4:10" ht="25" customHeight="1" x14ac:dyDescent="0.2">
      <c r="D1413" s="13" t="s">
        <v>104</v>
      </c>
      <c r="E1413" s="13" t="s">
        <v>2641</v>
      </c>
      <c r="F1413" s="13" t="s">
        <v>2640</v>
      </c>
      <c r="G1413" s="14" t="str">
        <f t="shared" ref="G1413:G1476" si="22">LEFT(F1413,5)</f>
        <v>31384</v>
      </c>
      <c r="H1413" s="14" t="s">
        <v>58</v>
      </c>
      <c r="I1413" s="14" t="s">
        <v>28</v>
      </c>
      <c r="J1413" s="14" t="s">
        <v>5239</v>
      </c>
    </row>
    <row r="1414" spans="4:10" ht="25" customHeight="1" x14ac:dyDescent="0.2">
      <c r="D1414" s="13" t="s">
        <v>104</v>
      </c>
      <c r="E1414" s="13" t="s">
        <v>2643</v>
      </c>
      <c r="F1414" s="13" t="s">
        <v>2642</v>
      </c>
      <c r="G1414" s="14" t="str">
        <f t="shared" si="22"/>
        <v>31386</v>
      </c>
      <c r="H1414" s="14" t="s">
        <v>58</v>
      </c>
      <c r="I1414" s="14" t="s">
        <v>28</v>
      </c>
      <c r="J1414" s="14" t="s">
        <v>5240</v>
      </c>
    </row>
    <row r="1415" spans="4:10" ht="25" customHeight="1" x14ac:dyDescent="0.2">
      <c r="D1415" s="13" t="s">
        <v>104</v>
      </c>
      <c r="E1415" s="13" t="s">
        <v>567</v>
      </c>
      <c r="F1415" s="13" t="s">
        <v>2644</v>
      </c>
      <c r="G1415" s="14" t="str">
        <f t="shared" si="22"/>
        <v>31389</v>
      </c>
      <c r="H1415" s="14" t="s">
        <v>58</v>
      </c>
      <c r="I1415" s="14" t="s">
        <v>28</v>
      </c>
      <c r="J1415" s="14" t="s">
        <v>4187</v>
      </c>
    </row>
    <row r="1416" spans="4:10" ht="25" customHeight="1" x14ac:dyDescent="0.2">
      <c r="D1416" s="13" t="s">
        <v>104</v>
      </c>
      <c r="E1416" s="13" t="s">
        <v>2646</v>
      </c>
      <c r="F1416" s="13" t="s">
        <v>2645</v>
      </c>
      <c r="G1416" s="14" t="str">
        <f t="shared" si="22"/>
        <v>31390</v>
      </c>
      <c r="H1416" s="14" t="s">
        <v>58</v>
      </c>
      <c r="I1416" s="14" t="s">
        <v>28</v>
      </c>
      <c r="J1416" s="14" t="s">
        <v>5241</v>
      </c>
    </row>
    <row r="1417" spans="4:10" ht="25" customHeight="1" x14ac:dyDescent="0.2">
      <c r="D1417" s="13" t="s">
        <v>104</v>
      </c>
      <c r="E1417" s="13" t="s">
        <v>2648</v>
      </c>
      <c r="F1417" s="13" t="s">
        <v>2647</v>
      </c>
      <c r="G1417" s="14" t="str">
        <f t="shared" si="22"/>
        <v>31401</v>
      </c>
      <c r="H1417" s="14" t="s">
        <v>58</v>
      </c>
      <c r="I1417" s="14" t="s">
        <v>28</v>
      </c>
      <c r="J1417" s="14" t="s">
        <v>5242</v>
      </c>
    </row>
    <row r="1418" spans="4:10" ht="25" customHeight="1" x14ac:dyDescent="0.2">
      <c r="D1418" s="13" t="s">
        <v>104</v>
      </c>
      <c r="E1418" s="13" t="s">
        <v>2260</v>
      </c>
      <c r="F1418" s="13" t="s">
        <v>2649</v>
      </c>
      <c r="G1418" s="14" t="str">
        <f t="shared" si="22"/>
        <v>31402</v>
      </c>
      <c r="H1418" s="14" t="s">
        <v>58</v>
      </c>
      <c r="I1418" s="14" t="s">
        <v>28</v>
      </c>
      <c r="J1418" s="14" t="s">
        <v>4630</v>
      </c>
    </row>
    <row r="1419" spans="4:10" ht="25" customHeight="1" x14ac:dyDescent="0.2">
      <c r="D1419" s="13" t="s">
        <v>104</v>
      </c>
      <c r="E1419" s="13" t="s">
        <v>2651</v>
      </c>
      <c r="F1419" s="13" t="s">
        <v>2650</v>
      </c>
      <c r="G1419" s="14" t="str">
        <f t="shared" si="22"/>
        <v>31403</v>
      </c>
      <c r="H1419" s="14" t="s">
        <v>58</v>
      </c>
      <c r="I1419" s="14" t="s">
        <v>28</v>
      </c>
      <c r="J1419" s="14" t="s">
        <v>5243</v>
      </c>
    </row>
    <row r="1420" spans="4:10" ht="25" customHeight="1" x14ac:dyDescent="0.2">
      <c r="D1420" s="13" t="s">
        <v>105</v>
      </c>
      <c r="E1420" s="13" t="s">
        <v>2653</v>
      </c>
      <c r="F1420" s="13" t="s">
        <v>2652</v>
      </c>
      <c r="G1420" s="14" t="str">
        <f t="shared" si="22"/>
        <v>32201</v>
      </c>
      <c r="H1420" s="14" t="s">
        <v>59</v>
      </c>
      <c r="I1420" s="14" t="s">
        <v>5244</v>
      </c>
      <c r="J1420" s="14" t="s">
        <v>28</v>
      </c>
    </row>
    <row r="1421" spans="4:10" ht="25" customHeight="1" x14ac:dyDescent="0.2">
      <c r="D1421" s="13" t="s">
        <v>105</v>
      </c>
      <c r="E1421" s="13" t="s">
        <v>2655</v>
      </c>
      <c r="F1421" s="13" t="s">
        <v>2654</v>
      </c>
      <c r="G1421" s="14" t="str">
        <f t="shared" si="22"/>
        <v>32202</v>
      </c>
      <c r="H1421" s="14" t="s">
        <v>59</v>
      </c>
      <c r="I1421" s="14" t="s">
        <v>5245</v>
      </c>
      <c r="J1421" s="14" t="s">
        <v>28</v>
      </c>
    </row>
    <row r="1422" spans="4:10" ht="25" customHeight="1" x14ac:dyDescent="0.2">
      <c r="D1422" s="13" t="s">
        <v>105</v>
      </c>
      <c r="E1422" s="13" t="s">
        <v>2657</v>
      </c>
      <c r="F1422" s="13" t="s">
        <v>2656</v>
      </c>
      <c r="G1422" s="14" t="str">
        <f t="shared" si="22"/>
        <v>32203</v>
      </c>
      <c r="H1422" s="14" t="s">
        <v>59</v>
      </c>
      <c r="I1422" s="14" t="s">
        <v>5246</v>
      </c>
      <c r="J1422" s="14" t="s">
        <v>28</v>
      </c>
    </row>
    <row r="1423" spans="4:10" ht="25" customHeight="1" x14ac:dyDescent="0.2">
      <c r="D1423" s="13" t="s">
        <v>105</v>
      </c>
      <c r="E1423" s="13" t="s">
        <v>2659</v>
      </c>
      <c r="F1423" s="13" t="s">
        <v>2658</v>
      </c>
      <c r="G1423" s="14" t="str">
        <f t="shared" si="22"/>
        <v>32204</v>
      </c>
      <c r="H1423" s="14" t="s">
        <v>59</v>
      </c>
      <c r="I1423" s="14" t="s">
        <v>5247</v>
      </c>
      <c r="J1423" s="14" t="s">
        <v>28</v>
      </c>
    </row>
    <row r="1424" spans="4:10" ht="25" customHeight="1" x14ac:dyDescent="0.2">
      <c r="D1424" s="13" t="s">
        <v>105</v>
      </c>
      <c r="E1424" s="13" t="s">
        <v>2661</v>
      </c>
      <c r="F1424" s="13" t="s">
        <v>2660</v>
      </c>
      <c r="G1424" s="14" t="str">
        <f t="shared" si="22"/>
        <v>32205</v>
      </c>
      <c r="H1424" s="14" t="s">
        <v>59</v>
      </c>
      <c r="I1424" s="14" t="s">
        <v>4608</v>
      </c>
      <c r="J1424" s="14" t="s">
        <v>28</v>
      </c>
    </row>
    <row r="1425" spans="4:10" ht="25" customHeight="1" x14ac:dyDescent="0.2">
      <c r="D1425" s="13" t="s">
        <v>105</v>
      </c>
      <c r="E1425" s="13" t="s">
        <v>2663</v>
      </c>
      <c r="F1425" s="13" t="s">
        <v>2662</v>
      </c>
      <c r="G1425" s="14" t="str">
        <f t="shared" si="22"/>
        <v>32206</v>
      </c>
      <c r="H1425" s="14" t="s">
        <v>59</v>
      </c>
      <c r="I1425" s="14" t="s">
        <v>5248</v>
      </c>
      <c r="J1425" s="14" t="s">
        <v>28</v>
      </c>
    </row>
    <row r="1426" spans="4:10" ht="25" customHeight="1" x14ac:dyDescent="0.2">
      <c r="D1426" s="13" t="s">
        <v>105</v>
      </c>
      <c r="E1426" s="13" t="s">
        <v>2665</v>
      </c>
      <c r="F1426" s="13" t="s">
        <v>2664</v>
      </c>
      <c r="G1426" s="14" t="str">
        <f t="shared" si="22"/>
        <v>32207</v>
      </c>
      <c r="H1426" s="14" t="s">
        <v>59</v>
      </c>
      <c r="I1426" s="14" t="s">
        <v>5249</v>
      </c>
      <c r="J1426" s="14" t="s">
        <v>28</v>
      </c>
    </row>
    <row r="1427" spans="4:10" ht="25" customHeight="1" x14ac:dyDescent="0.2">
      <c r="D1427" s="13" t="s">
        <v>105</v>
      </c>
      <c r="E1427" s="13" t="s">
        <v>2667</v>
      </c>
      <c r="F1427" s="13" t="s">
        <v>2666</v>
      </c>
      <c r="G1427" s="14" t="str">
        <f t="shared" si="22"/>
        <v>32209</v>
      </c>
      <c r="H1427" s="14" t="s">
        <v>59</v>
      </c>
      <c r="I1427" s="14" t="s">
        <v>5250</v>
      </c>
      <c r="J1427" s="14" t="s">
        <v>28</v>
      </c>
    </row>
    <row r="1428" spans="4:10" ht="25" customHeight="1" x14ac:dyDescent="0.2">
      <c r="D1428" s="13" t="s">
        <v>105</v>
      </c>
      <c r="E1428" s="13" t="s">
        <v>2669</v>
      </c>
      <c r="F1428" s="13" t="s">
        <v>2668</v>
      </c>
      <c r="G1428" s="14" t="str">
        <f t="shared" si="22"/>
        <v>32343</v>
      </c>
      <c r="H1428" s="14" t="s">
        <v>59</v>
      </c>
      <c r="I1428" s="14" t="s">
        <v>28</v>
      </c>
      <c r="J1428" s="14" t="s">
        <v>5251</v>
      </c>
    </row>
    <row r="1429" spans="4:10" ht="25" customHeight="1" x14ac:dyDescent="0.2">
      <c r="D1429" s="13" t="s">
        <v>105</v>
      </c>
      <c r="E1429" s="13" t="s">
        <v>2671</v>
      </c>
      <c r="F1429" s="13" t="s">
        <v>2670</v>
      </c>
      <c r="G1429" s="14" t="str">
        <f t="shared" si="22"/>
        <v>32386</v>
      </c>
      <c r="H1429" s="14" t="s">
        <v>59</v>
      </c>
      <c r="I1429" s="14" t="s">
        <v>28</v>
      </c>
      <c r="J1429" s="14" t="s">
        <v>5252</v>
      </c>
    </row>
    <row r="1430" spans="4:10" ht="25" customHeight="1" x14ac:dyDescent="0.2">
      <c r="D1430" s="13" t="s">
        <v>105</v>
      </c>
      <c r="E1430" s="13" t="s">
        <v>2673</v>
      </c>
      <c r="F1430" s="13" t="s">
        <v>2672</v>
      </c>
      <c r="G1430" s="14" t="str">
        <f t="shared" si="22"/>
        <v>32441</v>
      </c>
      <c r="H1430" s="14" t="s">
        <v>59</v>
      </c>
      <c r="I1430" s="14" t="s">
        <v>28</v>
      </c>
      <c r="J1430" s="14" t="s">
        <v>5253</v>
      </c>
    </row>
    <row r="1431" spans="4:10" ht="25" customHeight="1" x14ac:dyDescent="0.2">
      <c r="D1431" s="13" t="s">
        <v>105</v>
      </c>
      <c r="E1431" s="13" t="s">
        <v>751</v>
      </c>
      <c r="F1431" s="13" t="s">
        <v>2674</v>
      </c>
      <c r="G1431" s="14" t="str">
        <f t="shared" si="22"/>
        <v>32448</v>
      </c>
      <c r="H1431" s="14" t="s">
        <v>59</v>
      </c>
      <c r="I1431" s="14" t="s">
        <v>28</v>
      </c>
      <c r="J1431" s="14" t="s">
        <v>4283</v>
      </c>
    </row>
    <row r="1432" spans="4:10" ht="25" customHeight="1" x14ac:dyDescent="0.2">
      <c r="D1432" s="13" t="s">
        <v>105</v>
      </c>
      <c r="E1432" s="13" t="s">
        <v>2676</v>
      </c>
      <c r="F1432" s="13" t="s">
        <v>2675</v>
      </c>
      <c r="G1432" s="14" t="str">
        <f t="shared" si="22"/>
        <v>32449</v>
      </c>
      <c r="H1432" s="14" t="s">
        <v>59</v>
      </c>
      <c r="I1432" s="14" t="s">
        <v>28</v>
      </c>
      <c r="J1432" s="14" t="s">
        <v>5254</v>
      </c>
    </row>
    <row r="1433" spans="4:10" ht="25" customHeight="1" x14ac:dyDescent="0.2">
      <c r="D1433" s="13" t="s">
        <v>105</v>
      </c>
      <c r="E1433" s="13" t="s">
        <v>2678</v>
      </c>
      <c r="F1433" s="13" t="s">
        <v>2677</v>
      </c>
      <c r="G1433" s="14" t="str">
        <f t="shared" si="22"/>
        <v>32501</v>
      </c>
      <c r="H1433" s="14" t="s">
        <v>59</v>
      </c>
      <c r="I1433" s="14" t="s">
        <v>28</v>
      </c>
      <c r="J1433" s="14" t="s">
        <v>5255</v>
      </c>
    </row>
    <row r="1434" spans="4:10" ht="25" customHeight="1" x14ac:dyDescent="0.2">
      <c r="D1434" s="13" t="s">
        <v>105</v>
      </c>
      <c r="E1434" s="13" t="s">
        <v>2680</v>
      </c>
      <c r="F1434" s="13" t="s">
        <v>2679</v>
      </c>
      <c r="G1434" s="14" t="str">
        <f t="shared" si="22"/>
        <v>32505</v>
      </c>
      <c r="H1434" s="14" t="s">
        <v>59</v>
      </c>
      <c r="I1434" s="14" t="s">
        <v>28</v>
      </c>
      <c r="J1434" s="14" t="s">
        <v>5256</v>
      </c>
    </row>
    <row r="1435" spans="4:10" ht="25" customHeight="1" x14ac:dyDescent="0.2">
      <c r="D1435" s="13" t="s">
        <v>105</v>
      </c>
      <c r="E1435" s="13" t="s">
        <v>2682</v>
      </c>
      <c r="F1435" s="13" t="s">
        <v>2681</v>
      </c>
      <c r="G1435" s="14" t="str">
        <f t="shared" si="22"/>
        <v>32525</v>
      </c>
      <c r="H1435" s="14" t="s">
        <v>59</v>
      </c>
      <c r="I1435" s="14" t="s">
        <v>28</v>
      </c>
      <c r="J1435" s="14" t="s">
        <v>5257</v>
      </c>
    </row>
    <row r="1436" spans="4:10" ht="25" customHeight="1" x14ac:dyDescent="0.2">
      <c r="D1436" s="13" t="s">
        <v>105</v>
      </c>
      <c r="E1436" s="13" t="s">
        <v>2684</v>
      </c>
      <c r="F1436" s="13" t="s">
        <v>2683</v>
      </c>
      <c r="G1436" s="14" t="str">
        <f t="shared" si="22"/>
        <v>32526</v>
      </c>
      <c r="H1436" s="14" t="s">
        <v>59</v>
      </c>
      <c r="I1436" s="14" t="s">
        <v>28</v>
      </c>
      <c r="J1436" s="14" t="s">
        <v>5258</v>
      </c>
    </row>
    <row r="1437" spans="4:10" ht="25" customHeight="1" x14ac:dyDescent="0.2">
      <c r="D1437" s="13" t="s">
        <v>105</v>
      </c>
      <c r="E1437" s="13" t="s">
        <v>2686</v>
      </c>
      <c r="F1437" s="13" t="s">
        <v>2685</v>
      </c>
      <c r="G1437" s="14" t="str">
        <f t="shared" si="22"/>
        <v>32527</v>
      </c>
      <c r="H1437" s="14" t="s">
        <v>59</v>
      </c>
      <c r="I1437" s="14" t="s">
        <v>28</v>
      </c>
      <c r="J1437" s="14" t="s">
        <v>5259</v>
      </c>
    </row>
    <row r="1438" spans="4:10" ht="25" customHeight="1" x14ac:dyDescent="0.2">
      <c r="D1438" s="13" t="s">
        <v>105</v>
      </c>
      <c r="E1438" s="13" t="s">
        <v>2688</v>
      </c>
      <c r="F1438" s="13" t="s">
        <v>2687</v>
      </c>
      <c r="G1438" s="14" t="str">
        <f t="shared" si="22"/>
        <v>32528</v>
      </c>
      <c r="H1438" s="14" t="s">
        <v>59</v>
      </c>
      <c r="I1438" s="14" t="s">
        <v>28</v>
      </c>
      <c r="J1438" s="14" t="s">
        <v>5260</v>
      </c>
    </row>
    <row r="1439" spans="4:10" ht="25" customHeight="1" x14ac:dyDescent="0.2">
      <c r="D1439" s="14" t="s">
        <v>106</v>
      </c>
      <c r="E1439" s="14" t="s">
        <v>3937</v>
      </c>
      <c r="F1439" s="14" t="s">
        <v>3700</v>
      </c>
      <c r="G1439" s="14" t="str">
        <f t="shared" si="22"/>
        <v>33101</v>
      </c>
      <c r="H1439" s="14" t="s">
        <v>60</v>
      </c>
      <c r="I1439" s="14" t="s">
        <v>60</v>
      </c>
      <c r="J1439" s="14" t="s">
        <v>4476</v>
      </c>
    </row>
    <row r="1440" spans="4:10" ht="25" customHeight="1" x14ac:dyDescent="0.2">
      <c r="D1440" s="14" t="s">
        <v>106</v>
      </c>
      <c r="E1440" s="14" t="s">
        <v>3938</v>
      </c>
      <c r="F1440" s="14" t="s">
        <v>3701</v>
      </c>
      <c r="G1440" s="14" t="str">
        <f t="shared" si="22"/>
        <v>33102</v>
      </c>
      <c r="H1440" s="14" t="s">
        <v>60</v>
      </c>
      <c r="I1440" s="14" t="s">
        <v>60</v>
      </c>
      <c r="J1440" s="14" t="s">
        <v>4659</v>
      </c>
    </row>
    <row r="1441" spans="4:10" ht="25" customHeight="1" x14ac:dyDescent="0.2">
      <c r="D1441" s="14" t="s">
        <v>106</v>
      </c>
      <c r="E1441" s="14" t="s">
        <v>3939</v>
      </c>
      <c r="F1441" s="14" t="s">
        <v>3702</v>
      </c>
      <c r="G1441" s="14" t="str">
        <f t="shared" si="22"/>
        <v>33103</v>
      </c>
      <c r="H1441" s="14" t="s">
        <v>60</v>
      </c>
      <c r="I1441" s="14" t="s">
        <v>60</v>
      </c>
      <c r="J1441" s="14" t="s">
        <v>4703</v>
      </c>
    </row>
    <row r="1442" spans="4:10" ht="25" customHeight="1" x14ac:dyDescent="0.2">
      <c r="D1442" s="14" t="s">
        <v>106</v>
      </c>
      <c r="E1442" s="14" t="s">
        <v>3940</v>
      </c>
      <c r="F1442" s="14" t="s">
        <v>3703</v>
      </c>
      <c r="G1442" s="14" t="str">
        <f t="shared" si="22"/>
        <v>33104</v>
      </c>
      <c r="H1442" s="14" t="s">
        <v>60</v>
      </c>
      <c r="I1442" s="14" t="s">
        <v>60</v>
      </c>
      <c r="J1442" s="14" t="s">
        <v>4482</v>
      </c>
    </row>
    <row r="1443" spans="4:10" ht="25" customHeight="1" x14ac:dyDescent="0.2">
      <c r="D1443" s="13" t="s">
        <v>106</v>
      </c>
      <c r="E1443" s="13" t="s">
        <v>2690</v>
      </c>
      <c r="F1443" s="13" t="s">
        <v>2689</v>
      </c>
      <c r="G1443" s="14" t="str">
        <f t="shared" si="22"/>
        <v>33202</v>
      </c>
      <c r="H1443" s="14" t="s">
        <v>60</v>
      </c>
      <c r="I1443" s="14" t="s">
        <v>5261</v>
      </c>
      <c r="J1443" s="14" t="s">
        <v>28</v>
      </c>
    </row>
    <row r="1444" spans="4:10" ht="25" customHeight="1" x14ac:dyDescent="0.2">
      <c r="D1444" s="13" t="s">
        <v>106</v>
      </c>
      <c r="E1444" s="13" t="s">
        <v>2692</v>
      </c>
      <c r="F1444" s="13" t="s">
        <v>2691</v>
      </c>
      <c r="G1444" s="14" t="str">
        <f t="shared" si="22"/>
        <v>33203</v>
      </c>
      <c r="H1444" s="14" t="s">
        <v>60</v>
      </c>
      <c r="I1444" s="14" t="s">
        <v>5262</v>
      </c>
      <c r="J1444" s="14" t="s">
        <v>28</v>
      </c>
    </row>
    <row r="1445" spans="4:10" ht="25" customHeight="1" x14ac:dyDescent="0.2">
      <c r="D1445" s="13" t="s">
        <v>106</v>
      </c>
      <c r="E1445" s="13" t="s">
        <v>2694</v>
      </c>
      <c r="F1445" s="13" t="s">
        <v>2693</v>
      </c>
      <c r="G1445" s="14" t="str">
        <f t="shared" si="22"/>
        <v>33204</v>
      </c>
      <c r="H1445" s="14" t="s">
        <v>60</v>
      </c>
      <c r="I1445" s="14" t="s">
        <v>5263</v>
      </c>
      <c r="J1445" s="14" t="s">
        <v>28</v>
      </c>
    </row>
    <row r="1446" spans="4:10" ht="25" customHeight="1" x14ac:dyDescent="0.2">
      <c r="D1446" s="13" t="s">
        <v>106</v>
      </c>
      <c r="E1446" s="13" t="s">
        <v>2696</v>
      </c>
      <c r="F1446" s="13" t="s">
        <v>2695</v>
      </c>
      <c r="G1446" s="14" t="str">
        <f t="shared" si="22"/>
        <v>33205</v>
      </c>
      <c r="H1446" s="14" t="s">
        <v>60</v>
      </c>
      <c r="I1446" s="14" t="s">
        <v>5264</v>
      </c>
      <c r="J1446" s="14" t="s">
        <v>28</v>
      </c>
    </row>
    <row r="1447" spans="4:10" ht="25" customHeight="1" x14ac:dyDescent="0.2">
      <c r="D1447" s="13" t="s">
        <v>106</v>
      </c>
      <c r="E1447" s="13" t="s">
        <v>2698</v>
      </c>
      <c r="F1447" s="13" t="s">
        <v>2697</v>
      </c>
      <c r="G1447" s="14" t="str">
        <f t="shared" si="22"/>
        <v>33207</v>
      </c>
      <c r="H1447" s="14" t="s">
        <v>60</v>
      </c>
      <c r="I1447" s="14" t="s">
        <v>5265</v>
      </c>
      <c r="J1447" s="14" t="s">
        <v>28</v>
      </c>
    </row>
    <row r="1448" spans="4:10" ht="25" customHeight="1" x14ac:dyDescent="0.2">
      <c r="D1448" s="13" t="s">
        <v>106</v>
      </c>
      <c r="E1448" s="13" t="s">
        <v>2700</v>
      </c>
      <c r="F1448" s="13" t="s">
        <v>2699</v>
      </c>
      <c r="G1448" s="14" t="str">
        <f t="shared" si="22"/>
        <v>33208</v>
      </c>
      <c r="H1448" s="14" t="s">
        <v>60</v>
      </c>
      <c r="I1448" s="14" t="s">
        <v>5266</v>
      </c>
      <c r="J1448" s="14" t="s">
        <v>28</v>
      </c>
    </row>
    <row r="1449" spans="4:10" ht="25" customHeight="1" x14ac:dyDescent="0.2">
      <c r="D1449" s="13" t="s">
        <v>106</v>
      </c>
      <c r="E1449" s="13" t="s">
        <v>2702</v>
      </c>
      <c r="F1449" s="13" t="s">
        <v>2701</v>
      </c>
      <c r="G1449" s="14" t="str">
        <f t="shared" si="22"/>
        <v>33209</v>
      </c>
      <c r="H1449" s="14" t="s">
        <v>60</v>
      </c>
      <c r="I1449" s="14" t="s">
        <v>5267</v>
      </c>
      <c r="J1449" s="14" t="s">
        <v>28</v>
      </c>
    </row>
    <row r="1450" spans="4:10" ht="25" customHeight="1" x14ac:dyDescent="0.2">
      <c r="D1450" s="13" t="s">
        <v>106</v>
      </c>
      <c r="E1450" s="13" t="s">
        <v>2704</v>
      </c>
      <c r="F1450" s="13" t="s">
        <v>2703</v>
      </c>
      <c r="G1450" s="14" t="str">
        <f t="shared" si="22"/>
        <v>33210</v>
      </c>
      <c r="H1450" s="14" t="s">
        <v>60</v>
      </c>
      <c r="I1450" s="14" t="s">
        <v>5268</v>
      </c>
      <c r="J1450" s="14" t="s">
        <v>28</v>
      </c>
    </row>
    <row r="1451" spans="4:10" ht="25" customHeight="1" x14ac:dyDescent="0.2">
      <c r="D1451" s="13" t="s">
        <v>106</v>
      </c>
      <c r="E1451" s="13" t="s">
        <v>2706</v>
      </c>
      <c r="F1451" s="13" t="s">
        <v>2705</v>
      </c>
      <c r="G1451" s="14" t="str">
        <f t="shared" si="22"/>
        <v>33211</v>
      </c>
      <c r="H1451" s="14" t="s">
        <v>60</v>
      </c>
      <c r="I1451" s="14" t="s">
        <v>5269</v>
      </c>
      <c r="J1451" s="14" t="s">
        <v>28</v>
      </c>
    </row>
    <row r="1452" spans="4:10" ht="25" customHeight="1" x14ac:dyDescent="0.2">
      <c r="D1452" s="13" t="s">
        <v>106</v>
      </c>
      <c r="E1452" s="13" t="s">
        <v>2708</v>
      </c>
      <c r="F1452" s="13" t="s">
        <v>2707</v>
      </c>
      <c r="G1452" s="14" t="str">
        <f t="shared" si="22"/>
        <v>33212</v>
      </c>
      <c r="H1452" s="14" t="s">
        <v>60</v>
      </c>
      <c r="I1452" s="14" t="s">
        <v>5270</v>
      </c>
      <c r="J1452" s="14" t="s">
        <v>28</v>
      </c>
    </row>
    <row r="1453" spans="4:10" ht="25" customHeight="1" x14ac:dyDescent="0.2">
      <c r="D1453" s="13" t="s">
        <v>106</v>
      </c>
      <c r="E1453" s="13" t="s">
        <v>2710</v>
      </c>
      <c r="F1453" s="13" t="s">
        <v>2709</v>
      </c>
      <c r="G1453" s="14" t="str">
        <f t="shared" si="22"/>
        <v>33213</v>
      </c>
      <c r="H1453" s="14" t="s">
        <v>60</v>
      </c>
      <c r="I1453" s="14" t="s">
        <v>5271</v>
      </c>
      <c r="J1453" s="14" t="s">
        <v>28</v>
      </c>
    </row>
    <row r="1454" spans="4:10" ht="25" customHeight="1" x14ac:dyDescent="0.2">
      <c r="D1454" s="13" t="s">
        <v>106</v>
      </c>
      <c r="E1454" s="13" t="s">
        <v>2712</v>
      </c>
      <c r="F1454" s="13" t="s">
        <v>2711</v>
      </c>
      <c r="G1454" s="14" t="str">
        <f t="shared" si="22"/>
        <v>33214</v>
      </c>
      <c r="H1454" s="14" t="s">
        <v>60</v>
      </c>
      <c r="I1454" s="14" t="s">
        <v>5272</v>
      </c>
      <c r="J1454" s="14" t="s">
        <v>28</v>
      </c>
    </row>
    <row r="1455" spans="4:10" ht="25" customHeight="1" x14ac:dyDescent="0.2">
      <c r="D1455" s="13" t="s">
        <v>106</v>
      </c>
      <c r="E1455" s="13" t="s">
        <v>2714</v>
      </c>
      <c r="F1455" s="13" t="s">
        <v>2713</v>
      </c>
      <c r="G1455" s="14" t="str">
        <f t="shared" si="22"/>
        <v>33215</v>
      </c>
      <c r="H1455" s="14" t="s">
        <v>60</v>
      </c>
      <c r="I1455" s="14" t="s">
        <v>5273</v>
      </c>
      <c r="J1455" s="14" t="s">
        <v>28</v>
      </c>
    </row>
    <row r="1456" spans="4:10" ht="25" customHeight="1" x14ac:dyDescent="0.2">
      <c r="D1456" s="13" t="s">
        <v>106</v>
      </c>
      <c r="E1456" s="13" t="s">
        <v>2716</v>
      </c>
      <c r="F1456" s="13" t="s">
        <v>2715</v>
      </c>
      <c r="G1456" s="14" t="str">
        <f t="shared" si="22"/>
        <v>33216</v>
      </c>
      <c r="H1456" s="14" t="s">
        <v>60</v>
      </c>
      <c r="I1456" s="14" t="s">
        <v>5274</v>
      </c>
      <c r="J1456" s="14" t="s">
        <v>28</v>
      </c>
    </row>
    <row r="1457" spans="4:10" ht="25" customHeight="1" x14ac:dyDescent="0.2">
      <c r="D1457" s="13" t="s">
        <v>106</v>
      </c>
      <c r="E1457" s="13" t="s">
        <v>2718</v>
      </c>
      <c r="F1457" s="13" t="s">
        <v>2717</v>
      </c>
      <c r="G1457" s="14" t="str">
        <f t="shared" si="22"/>
        <v>33346</v>
      </c>
      <c r="H1457" s="14" t="s">
        <v>60</v>
      </c>
      <c r="I1457" s="14" t="s">
        <v>28</v>
      </c>
      <c r="J1457" s="14" t="s">
        <v>5275</v>
      </c>
    </row>
    <row r="1458" spans="4:10" ht="25" customHeight="1" x14ac:dyDescent="0.2">
      <c r="D1458" s="13" t="s">
        <v>106</v>
      </c>
      <c r="E1458" s="13" t="s">
        <v>2720</v>
      </c>
      <c r="F1458" s="13" t="s">
        <v>2719</v>
      </c>
      <c r="G1458" s="14" t="str">
        <f t="shared" si="22"/>
        <v>33423</v>
      </c>
      <c r="H1458" s="14" t="s">
        <v>60</v>
      </c>
      <c r="I1458" s="14" t="s">
        <v>28</v>
      </c>
      <c r="J1458" s="14" t="s">
        <v>5276</v>
      </c>
    </row>
    <row r="1459" spans="4:10" ht="25" customHeight="1" x14ac:dyDescent="0.2">
      <c r="D1459" s="13" t="s">
        <v>106</v>
      </c>
      <c r="E1459" s="13" t="s">
        <v>2722</v>
      </c>
      <c r="F1459" s="13" t="s">
        <v>2721</v>
      </c>
      <c r="G1459" s="14" t="str">
        <f t="shared" si="22"/>
        <v>33445</v>
      </c>
      <c r="H1459" s="14" t="s">
        <v>60</v>
      </c>
      <c r="I1459" s="14" t="s">
        <v>28</v>
      </c>
      <c r="J1459" s="14" t="s">
        <v>5277</v>
      </c>
    </row>
    <row r="1460" spans="4:10" ht="25" customHeight="1" x14ac:dyDescent="0.2">
      <c r="D1460" s="13" t="s">
        <v>106</v>
      </c>
      <c r="E1460" s="13" t="s">
        <v>2724</v>
      </c>
      <c r="F1460" s="13" t="s">
        <v>2723</v>
      </c>
      <c r="G1460" s="14" t="str">
        <f t="shared" si="22"/>
        <v>33461</v>
      </c>
      <c r="H1460" s="14" t="s">
        <v>60</v>
      </c>
      <c r="I1460" s="14" t="s">
        <v>28</v>
      </c>
      <c r="J1460" s="14" t="s">
        <v>5278</v>
      </c>
    </row>
    <row r="1461" spans="4:10" ht="25" customHeight="1" x14ac:dyDescent="0.2">
      <c r="D1461" s="13" t="s">
        <v>106</v>
      </c>
      <c r="E1461" s="13" t="s">
        <v>2726</v>
      </c>
      <c r="F1461" s="13" t="s">
        <v>2725</v>
      </c>
      <c r="G1461" s="14" t="str">
        <f t="shared" si="22"/>
        <v>33586</v>
      </c>
      <c r="H1461" s="14" t="s">
        <v>60</v>
      </c>
      <c r="I1461" s="14" t="s">
        <v>28</v>
      </c>
      <c r="J1461" s="14" t="s">
        <v>4289</v>
      </c>
    </row>
    <row r="1462" spans="4:10" ht="25" customHeight="1" x14ac:dyDescent="0.2">
      <c r="D1462" s="13" t="s">
        <v>106</v>
      </c>
      <c r="E1462" s="13" t="s">
        <v>2728</v>
      </c>
      <c r="F1462" s="13" t="s">
        <v>2727</v>
      </c>
      <c r="G1462" s="14" t="str">
        <f t="shared" si="22"/>
        <v>33606</v>
      </c>
      <c r="H1462" s="14" t="s">
        <v>60</v>
      </c>
      <c r="I1462" s="14" t="s">
        <v>28</v>
      </c>
      <c r="J1462" s="14" t="s">
        <v>5279</v>
      </c>
    </row>
    <row r="1463" spans="4:10" ht="25" customHeight="1" x14ac:dyDescent="0.2">
      <c r="D1463" s="13" t="s">
        <v>106</v>
      </c>
      <c r="E1463" s="13" t="s">
        <v>2730</v>
      </c>
      <c r="F1463" s="13" t="s">
        <v>2729</v>
      </c>
      <c r="G1463" s="14" t="str">
        <f t="shared" si="22"/>
        <v>33622</v>
      </c>
      <c r="H1463" s="14" t="s">
        <v>60</v>
      </c>
      <c r="I1463" s="14" t="s">
        <v>28</v>
      </c>
      <c r="J1463" s="14" t="s">
        <v>5280</v>
      </c>
    </row>
    <row r="1464" spans="4:10" ht="25" customHeight="1" x14ac:dyDescent="0.2">
      <c r="D1464" s="13" t="s">
        <v>106</v>
      </c>
      <c r="E1464" s="13" t="s">
        <v>2732</v>
      </c>
      <c r="F1464" s="13" t="s">
        <v>2731</v>
      </c>
      <c r="G1464" s="14" t="str">
        <f t="shared" si="22"/>
        <v>33623</v>
      </c>
      <c r="H1464" s="14" t="s">
        <v>60</v>
      </c>
      <c r="I1464" s="14" t="s">
        <v>28</v>
      </c>
      <c r="J1464" s="14" t="s">
        <v>5281</v>
      </c>
    </row>
    <row r="1465" spans="4:10" ht="25" customHeight="1" x14ac:dyDescent="0.2">
      <c r="D1465" s="13" t="s">
        <v>106</v>
      </c>
      <c r="E1465" s="13" t="s">
        <v>2734</v>
      </c>
      <c r="F1465" s="13" t="s">
        <v>2733</v>
      </c>
      <c r="G1465" s="14" t="str">
        <f t="shared" si="22"/>
        <v>33643</v>
      </c>
      <c r="H1465" s="14" t="s">
        <v>60</v>
      </c>
      <c r="I1465" s="14" t="s">
        <v>28</v>
      </c>
      <c r="J1465" s="14" t="s">
        <v>5282</v>
      </c>
    </row>
    <row r="1466" spans="4:10" ht="25" customHeight="1" x14ac:dyDescent="0.2">
      <c r="D1466" s="13" t="s">
        <v>106</v>
      </c>
      <c r="E1466" s="13" t="s">
        <v>2736</v>
      </c>
      <c r="F1466" s="13" t="s">
        <v>2735</v>
      </c>
      <c r="G1466" s="14" t="str">
        <f t="shared" si="22"/>
        <v>33663</v>
      </c>
      <c r="H1466" s="14" t="s">
        <v>60</v>
      </c>
      <c r="I1466" s="14" t="s">
        <v>28</v>
      </c>
      <c r="J1466" s="14" t="s">
        <v>5283</v>
      </c>
    </row>
    <row r="1467" spans="4:10" ht="25" customHeight="1" x14ac:dyDescent="0.2">
      <c r="D1467" s="13" t="s">
        <v>106</v>
      </c>
      <c r="E1467" s="13" t="s">
        <v>2738</v>
      </c>
      <c r="F1467" s="13" t="s">
        <v>2737</v>
      </c>
      <c r="G1467" s="14" t="str">
        <f t="shared" si="22"/>
        <v>33666</v>
      </c>
      <c r="H1467" s="14" t="s">
        <v>60</v>
      </c>
      <c r="I1467" s="14" t="s">
        <v>28</v>
      </c>
      <c r="J1467" s="14" t="s">
        <v>5284</v>
      </c>
    </row>
    <row r="1468" spans="4:10" ht="25" customHeight="1" x14ac:dyDescent="0.2">
      <c r="D1468" s="13" t="s">
        <v>106</v>
      </c>
      <c r="E1468" s="13" t="s">
        <v>2740</v>
      </c>
      <c r="F1468" s="13" t="s">
        <v>2739</v>
      </c>
      <c r="G1468" s="14" t="str">
        <f t="shared" si="22"/>
        <v>33681</v>
      </c>
      <c r="H1468" s="14" t="s">
        <v>60</v>
      </c>
      <c r="I1468" s="14" t="s">
        <v>28</v>
      </c>
      <c r="J1468" s="14" t="s">
        <v>5285</v>
      </c>
    </row>
    <row r="1469" spans="4:10" ht="25" customHeight="1" x14ac:dyDescent="0.2">
      <c r="D1469" s="14" t="s">
        <v>107</v>
      </c>
      <c r="E1469" s="14" t="s">
        <v>3941</v>
      </c>
      <c r="F1469" s="14" t="s">
        <v>3704</v>
      </c>
      <c r="G1469" s="14" t="str">
        <f t="shared" si="22"/>
        <v>34101</v>
      </c>
      <c r="H1469" s="14" t="s">
        <v>61</v>
      </c>
      <c r="I1469" s="14" t="s">
        <v>61</v>
      </c>
      <c r="J1469" s="14" t="s">
        <v>4659</v>
      </c>
    </row>
    <row r="1470" spans="4:10" ht="25" customHeight="1" x14ac:dyDescent="0.2">
      <c r="D1470" s="14" t="s">
        <v>107</v>
      </c>
      <c r="E1470" s="14" t="s">
        <v>3942</v>
      </c>
      <c r="F1470" s="14" t="s">
        <v>3705</v>
      </c>
      <c r="G1470" s="14" t="str">
        <f t="shared" si="22"/>
        <v>34102</v>
      </c>
      <c r="H1470" s="14" t="s">
        <v>61</v>
      </c>
      <c r="I1470" s="14" t="s">
        <v>61</v>
      </c>
      <c r="J1470" s="14" t="s">
        <v>4703</v>
      </c>
    </row>
    <row r="1471" spans="4:10" ht="25" customHeight="1" x14ac:dyDescent="0.2">
      <c r="D1471" s="14" t="s">
        <v>107</v>
      </c>
      <c r="E1471" s="14" t="s">
        <v>3943</v>
      </c>
      <c r="F1471" s="14" t="s">
        <v>3706</v>
      </c>
      <c r="G1471" s="14" t="str">
        <f t="shared" si="22"/>
        <v>34103</v>
      </c>
      <c r="H1471" s="14" t="s">
        <v>61</v>
      </c>
      <c r="I1471" s="14" t="s">
        <v>61</v>
      </c>
      <c r="J1471" s="14" t="s">
        <v>4482</v>
      </c>
    </row>
    <row r="1472" spans="4:10" ht="25" customHeight="1" x14ac:dyDescent="0.2">
      <c r="D1472" s="14" t="s">
        <v>107</v>
      </c>
      <c r="E1472" s="14" t="s">
        <v>3944</v>
      </c>
      <c r="F1472" s="14" t="s">
        <v>3707</v>
      </c>
      <c r="G1472" s="14" t="str">
        <f t="shared" si="22"/>
        <v>34104</v>
      </c>
      <c r="H1472" s="14" t="s">
        <v>61</v>
      </c>
      <c r="I1472" s="14" t="s">
        <v>61</v>
      </c>
      <c r="J1472" s="14" t="s">
        <v>4475</v>
      </c>
    </row>
    <row r="1473" spans="4:10" ht="25" customHeight="1" x14ac:dyDescent="0.2">
      <c r="D1473" s="14" t="s">
        <v>107</v>
      </c>
      <c r="E1473" s="14" t="s">
        <v>3945</v>
      </c>
      <c r="F1473" s="14" t="s">
        <v>3708</v>
      </c>
      <c r="G1473" s="14" t="str">
        <f t="shared" si="22"/>
        <v>34105</v>
      </c>
      <c r="H1473" s="14" t="s">
        <v>61</v>
      </c>
      <c r="I1473" s="14" t="s">
        <v>61</v>
      </c>
      <c r="J1473" s="14" t="s">
        <v>5286</v>
      </c>
    </row>
    <row r="1474" spans="4:10" ht="25" customHeight="1" x14ac:dyDescent="0.2">
      <c r="D1474" s="14" t="s">
        <v>107</v>
      </c>
      <c r="E1474" s="14" t="s">
        <v>3946</v>
      </c>
      <c r="F1474" s="14" t="s">
        <v>3709</v>
      </c>
      <c r="G1474" s="14" t="str">
        <f t="shared" si="22"/>
        <v>34106</v>
      </c>
      <c r="H1474" s="14" t="s">
        <v>61</v>
      </c>
      <c r="I1474" s="14" t="s">
        <v>61</v>
      </c>
      <c r="J1474" s="14" t="s">
        <v>5287</v>
      </c>
    </row>
    <row r="1475" spans="4:10" ht="25" customHeight="1" x14ac:dyDescent="0.2">
      <c r="D1475" s="14" t="s">
        <v>107</v>
      </c>
      <c r="E1475" s="14" t="s">
        <v>3947</v>
      </c>
      <c r="F1475" s="14" t="s">
        <v>3710</v>
      </c>
      <c r="G1475" s="14" t="str">
        <f t="shared" si="22"/>
        <v>34107</v>
      </c>
      <c r="H1475" s="14" t="s">
        <v>61</v>
      </c>
      <c r="I1475" s="14" t="s">
        <v>61</v>
      </c>
      <c r="J1475" s="14" t="s">
        <v>5288</v>
      </c>
    </row>
    <row r="1476" spans="4:10" ht="25" customHeight="1" x14ac:dyDescent="0.2">
      <c r="D1476" s="14" t="s">
        <v>107</v>
      </c>
      <c r="E1476" s="14" t="s">
        <v>3948</v>
      </c>
      <c r="F1476" s="14" t="s">
        <v>3711</v>
      </c>
      <c r="G1476" s="14" t="str">
        <f t="shared" si="22"/>
        <v>34108</v>
      </c>
      <c r="H1476" s="14" t="s">
        <v>61</v>
      </c>
      <c r="I1476" s="14" t="s">
        <v>61</v>
      </c>
      <c r="J1476" s="14" t="s">
        <v>5289</v>
      </c>
    </row>
    <row r="1477" spans="4:10" ht="25" customHeight="1" x14ac:dyDescent="0.2">
      <c r="D1477" s="13" t="s">
        <v>107</v>
      </c>
      <c r="E1477" s="13" t="s">
        <v>2742</v>
      </c>
      <c r="F1477" s="13" t="s">
        <v>2741</v>
      </c>
      <c r="G1477" s="14" t="str">
        <f t="shared" ref="G1477:G1540" si="23">LEFT(F1477,5)</f>
        <v>34202</v>
      </c>
      <c r="H1477" s="14" t="s">
        <v>61</v>
      </c>
      <c r="I1477" s="14" t="s">
        <v>5290</v>
      </c>
      <c r="J1477" s="14" t="s">
        <v>28</v>
      </c>
    </row>
    <row r="1478" spans="4:10" ht="25" customHeight="1" x14ac:dyDescent="0.2">
      <c r="D1478" s="13" t="s">
        <v>107</v>
      </c>
      <c r="E1478" s="13" t="s">
        <v>2744</v>
      </c>
      <c r="F1478" s="13" t="s">
        <v>2743</v>
      </c>
      <c r="G1478" s="14" t="str">
        <f t="shared" si="23"/>
        <v>34203</v>
      </c>
      <c r="H1478" s="14" t="s">
        <v>61</v>
      </c>
      <c r="I1478" s="14" t="s">
        <v>5291</v>
      </c>
      <c r="J1478" s="14" t="s">
        <v>28</v>
      </c>
    </row>
    <row r="1479" spans="4:10" ht="25" customHeight="1" x14ac:dyDescent="0.2">
      <c r="D1479" s="13" t="s">
        <v>107</v>
      </c>
      <c r="E1479" s="13" t="s">
        <v>2746</v>
      </c>
      <c r="F1479" s="13" t="s">
        <v>2745</v>
      </c>
      <c r="G1479" s="14" t="str">
        <f t="shared" si="23"/>
        <v>34204</v>
      </c>
      <c r="H1479" s="14" t="s">
        <v>61</v>
      </c>
      <c r="I1479" s="14" t="s">
        <v>5292</v>
      </c>
      <c r="J1479" s="14" t="s">
        <v>28</v>
      </c>
    </row>
    <row r="1480" spans="4:10" ht="25" customHeight="1" x14ac:dyDescent="0.2">
      <c r="D1480" s="13" t="s">
        <v>107</v>
      </c>
      <c r="E1480" s="13" t="s">
        <v>2748</v>
      </c>
      <c r="F1480" s="13" t="s">
        <v>2747</v>
      </c>
      <c r="G1480" s="14" t="str">
        <f t="shared" si="23"/>
        <v>34205</v>
      </c>
      <c r="H1480" s="14" t="s">
        <v>61</v>
      </c>
      <c r="I1480" s="14" t="s">
        <v>5293</v>
      </c>
      <c r="J1480" s="14" t="s">
        <v>28</v>
      </c>
    </row>
    <row r="1481" spans="4:10" ht="25" customHeight="1" x14ac:dyDescent="0.2">
      <c r="D1481" s="13" t="s">
        <v>107</v>
      </c>
      <c r="E1481" s="13" t="s">
        <v>2750</v>
      </c>
      <c r="F1481" s="13" t="s">
        <v>2749</v>
      </c>
      <c r="G1481" s="14" t="str">
        <f t="shared" si="23"/>
        <v>34207</v>
      </c>
      <c r="H1481" s="14" t="s">
        <v>61</v>
      </c>
      <c r="I1481" s="14" t="s">
        <v>5294</v>
      </c>
      <c r="J1481" s="14" t="s">
        <v>28</v>
      </c>
    </row>
    <row r="1482" spans="4:10" ht="25" customHeight="1" x14ac:dyDescent="0.2">
      <c r="D1482" s="13" t="s">
        <v>107</v>
      </c>
      <c r="E1482" s="13" t="s">
        <v>1436</v>
      </c>
      <c r="F1482" s="13" t="s">
        <v>2751</v>
      </c>
      <c r="G1482" s="14" t="str">
        <f t="shared" si="23"/>
        <v>34208</v>
      </c>
      <c r="H1482" s="14" t="s">
        <v>61</v>
      </c>
      <c r="I1482" s="14" t="s">
        <v>4625</v>
      </c>
      <c r="J1482" s="14" t="s">
        <v>28</v>
      </c>
    </row>
    <row r="1483" spans="4:10" ht="25" customHeight="1" x14ac:dyDescent="0.2">
      <c r="D1483" s="13" t="s">
        <v>107</v>
      </c>
      <c r="E1483" s="13" t="s">
        <v>2753</v>
      </c>
      <c r="F1483" s="13" t="s">
        <v>2752</v>
      </c>
      <c r="G1483" s="14" t="str">
        <f t="shared" si="23"/>
        <v>34209</v>
      </c>
      <c r="H1483" s="14" t="s">
        <v>61</v>
      </c>
      <c r="I1483" s="14" t="s">
        <v>5295</v>
      </c>
      <c r="J1483" s="14" t="s">
        <v>28</v>
      </c>
    </row>
    <row r="1484" spans="4:10" ht="25" customHeight="1" x14ac:dyDescent="0.2">
      <c r="D1484" s="13" t="s">
        <v>107</v>
      </c>
      <c r="E1484" s="13" t="s">
        <v>2755</v>
      </c>
      <c r="F1484" s="13" t="s">
        <v>2754</v>
      </c>
      <c r="G1484" s="14" t="str">
        <f t="shared" si="23"/>
        <v>34210</v>
      </c>
      <c r="H1484" s="14" t="s">
        <v>61</v>
      </c>
      <c r="I1484" s="14" t="s">
        <v>5296</v>
      </c>
      <c r="J1484" s="14" t="s">
        <v>28</v>
      </c>
    </row>
    <row r="1485" spans="4:10" ht="25" customHeight="1" x14ac:dyDescent="0.2">
      <c r="D1485" s="13" t="s">
        <v>107</v>
      </c>
      <c r="E1485" s="13" t="s">
        <v>2757</v>
      </c>
      <c r="F1485" s="13" t="s">
        <v>2756</v>
      </c>
      <c r="G1485" s="14" t="str">
        <f t="shared" si="23"/>
        <v>34211</v>
      </c>
      <c r="H1485" s="14" t="s">
        <v>61</v>
      </c>
      <c r="I1485" s="14" t="s">
        <v>5297</v>
      </c>
      <c r="J1485" s="14" t="s">
        <v>28</v>
      </c>
    </row>
    <row r="1486" spans="4:10" ht="25" customHeight="1" x14ac:dyDescent="0.2">
      <c r="D1486" s="13" t="s">
        <v>107</v>
      </c>
      <c r="E1486" s="13" t="s">
        <v>2759</v>
      </c>
      <c r="F1486" s="13" t="s">
        <v>2758</v>
      </c>
      <c r="G1486" s="14" t="str">
        <f t="shared" si="23"/>
        <v>34212</v>
      </c>
      <c r="H1486" s="14" t="s">
        <v>61</v>
      </c>
      <c r="I1486" s="14" t="s">
        <v>5298</v>
      </c>
      <c r="J1486" s="14" t="s">
        <v>28</v>
      </c>
    </row>
    <row r="1487" spans="4:10" ht="25" customHeight="1" x14ac:dyDescent="0.2">
      <c r="D1487" s="13" t="s">
        <v>107</v>
      </c>
      <c r="E1487" s="13" t="s">
        <v>2761</v>
      </c>
      <c r="F1487" s="13" t="s">
        <v>2760</v>
      </c>
      <c r="G1487" s="14" t="str">
        <f t="shared" si="23"/>
        <v>34213</v>
      </c>
      <c r="H1487" s="14" t="s">
        <v>61</v>
      </c>
      <c r="I1487" s="14" t="s">
        <v>5299</v>
      </c>
      <c r="J1487" s="14" t="s">
        <v>28</v>
      </c>
    </row>
    <row r="1488" spans="4:10" ht="25" customHeight="1" x14ac:dyDescent="0.2">
      <c r="D1488" s="13" t="s">
        <v>107</v>
      </c>
      <c r="E1488" s="13" t="s">
        <v>2763</v>
      </c>
      <c r="F1488" s="13" t="s">
        <v>2762</v>
      </c>
      <c r="G1488" s="14" t="str">
        <f t="shared" si="23"/>
        <v>34214</v>
      </c>
      <c r="H1488" s="14" t="s">
        <v>61</v>
      </c>
      <c r="I1488" s="14" t="s">
        <v>5300</v>
      </c>
      <c r="J1488" s="14" t="s">
        <v>28</v>
      </c>
    </row>
    <row r="1489" spans="4:10" ht="25" customHeight="1" x14ac:dyDescent="0.2">
      <c r="D1489" s="13" t="s">
        <v>107</v>
      </c>
      <c r="E1489" s="13" t="s">
        <v>2765</v>
      </c>
      <c r="F1489" s="13" t="s">
        <v>2764</v>
      </c>
      <c r="G1489" s="14" t="str">
        <f t="shared" si="23"/>
        <v>34215</v>
      </c>
      <c r="H1489" s="14" t="s">
        <v>61</v>
      </c>
      <c r="I1489" s="14" t="s">
        <v>5301</v>
      </c>
      <c r="J1489" s="14" t="s">
        <v>28</v>
      </c>
    </row>
    <row r="1490" spans="4:10" ht="25" customHeight="1" x14ac:dyDescent="0.2">
      <c r="D1490" s="13" t="s">
        <v>107</v>
      </c>
      <c r="E1490" s="13" t="s">
        <v>2767</v>
      </c>
      <c r="F1490" s="13" t="s">
        <v>2766</v>
      </c>
      <c r="G1490" s="14" t="str">
        <f t="shared" si="23"/>
        <v>34302</v>
      </c>
      <c r="H1490" s="14" t="s">
        <v>61</v>
      </c>
      <c r="I1490" s="14" t="s">
        <v>28</v>
      </c>
      <c r="J1490" s="14" t="s">
        <v>4625</v>
      </c>
    </row>
    <row r="1491" spans="4:10" ht="25" customHeight="1" x14ac:dyDescent="0.2">
      <c r="D1491" s="13" t="s">
        <v>107</v>
      </c>
      <c r="E1491" s="13" t="s">
        <v>2769</v>
      </c>
      <c r="F1491" s="13" t="s">
        <v>2768</v>
      </c>
      <c r="G1491" s="14" t="str">
        <f t="shared" si="23"/>
        <v>34304</v>
      </c>
      <c r="H1491" s="14" t="s">
        <v>61</v>
      </c>
      <c r="I1491" s="14" t="s">
        <v>28</v>
      </c>
      <c r="J1491" s="14" t="s">
        <v>5302</v>
      </c>
    </row>
    <row r="1492" spans="4:10" ht="25" customHeight="1" x14ac:dyDescent="0.2">
      <c r="D1492" s="13" t="s">
        <v>107</v>
      </c>
      <c r="E1492" s="13" t="s">
        <v>2771</v>
      </c>
      <c r="F1492" s="13" t="s">
        <v>2770</v>
      </c>
      <c r="G1492" s="14" t="str">
        <f t="shared" si="23"/>
        <v>34307</v>
      </c>
      <c r="H1492" s="14" t="s">
        <v>61</v>
      </c>
      <c r="I1492" s="14" t="s">
        <v>28</v>
      </c>
      <c r="J1492" s="14" t="s">
        <v>5001</v>
      </c>
    </row>
    <row r="1493" spans="4:10" ht="25" customHeight="1" x14ac:dyDescent="0.2">
      <c r="D1493" s="13" t="s">
        <v>107</v>
      </c>
      <c r="E1493" s="13" t="s">
        <v>2773</v>
      </c>
      <c r="F1493" s="13" t="s">
        <v>2772</v>
      </c>
      <c r="G1493" s="14" t="str">
        <f t="shared" si="23"/>
        <v>34309</v>
      </c>
      <c r="H1493" s="14" t="s">
        <v>61</v>
      </c>
      <c r="I1493" s="14" t="s">
        <v>28</v>
      </c>
      <c r="J1493" s="14" t="s">
        <v>5303</v>
      </c>
    </row>
    <row r="1494" spans="4:10" ht="25" customHeight="1" x14ac:dyDescent="0.2">
      <c r="D1494" s="13" t="s">
        <v>107</v>
      </c>
      <c r="E1494" s="13" t="s">
        <v>2775</v>
      </c>
      <c r="F1494" s="13" t="s">
        <v>2774</v>
      </c>
      <c r="G1494" s="14" t="str">
        <f t="shared" si="23"/>
        <v>34368</v>
      </c>
      <c r="H1494" s="14" t="s">
        <v>61</v>
      </c>
      <c r="I1494" s="14" t="s">
        <v>28</v>
      </c>
      <c r="J1494" s="14" t="s">
        <v>5304</v>
      </c>
    </row>
    <row r="1495" spans="4:10" ht="25" customHeight="1" x14ac:dyDescent="0.2">
      <c r="D1495" s="13" t="s">
        <v>107</v>
      </c>
      <c r="E1495" s="13" t="s">
        <v>2777</v>
      </c>
      <c r="F1495" s="13" t="s">
        <v>2776</v>
      </c>
      <c r="G1495" s="14" t="str">
        <f t="shared" si="23"/>
        <v>34369</v>
      </c>
      <c r="H1495" s="14" t="s">
        <v>61</v>
      </c>
      <c r="I1495" s="14" t="s">
        <v>28</v>
      </c>
      <c r="J1495" s="14" t="s">
        <v>4001</v>
      </c>
    </row>
    <row r="1496" spans="4:10" ht="25" customHeight="1" x14ac:dyDescent="0.2">
      <c r="D1496" s="13" t="s">
        <v>107</v>
      </c>
      <c r="E1496" s="13" t="s">
        <v>2779</v>
      </c>
      <c r="F1496" s="13" t="s">
        <v>2778</v>
      </c>
      <c r="G1496" s="14" t="str">
        <f t="shared" si="23"/>
        <v>34431</v>
      </c>
      <c r="H1496" s="14" t="s">
        <v>61</v>
      </c>
      <c r="I1496" s="14" t="s">
        <v>28</v>
      </c>
      <c r="J1496" s="14" t="s">
        <v>5305</v>
      </c>
    </row>
    <row r="1497" spans="4:10" ht="25" customHeight="1" x14ac:dyDescent="0.2">
      <c r="D1497" s="13" t="s">
        <v>107</v>
      </c>
      <c r="E1497" s="13" t="s">
        <v>2781</v>
      </c>
      <c r="F1497" s="13" t="s">
        <v>2780</v>
      </c>
      <c r="G1497" s="14" t="str">
        <f t="shared" si="23"/>
        <v>34462</v>
      </c>
      <c r="H1497" s="14" t="s">
        <v>61</v>
      </c>
      <c r="I1497" s="14" t="s">
        <v>28</v>
      </c>
      <c r="J1497" s="14" t="s">
        <v>5306</v>
      </c>
    </row>
    <row r="1498" spans="4:10" ht="25" customHeight="1" x14ac:dyDescent="0.2">
      <c r="D1498" s="13" t="s">
        <v>107</v>
      </c>
      <c r="E1498" s="13" t="s">
        <v>2783</v>
      </c>
      <c r="F1498" s="13" t="s">
        <v>2782</v>
      </c>
      <c r="G1498" s="14" t="str">
        <f t="shared" si="23"/>
        <v>34545</v>
      </c>
      <c r="H1498" s="14" t="s">
        <v>61</v>
      </c>
      <c r="I1498" s="14" t="s">
        <v>28</v>
      </c>
      <c r="J1498" s="14" t="s">
        <v>5307</v>
      </c>
    </row>
    <row r="1499" spans="4:10" ht="25" customHeight="1" x14ac:dyDescent="0.2">
      <c r="D1499" s="13" t="s">
        <v>108</v>
      </c>
      <c r="E1499" s="13" t="s">
        <v>2785</v>
      </c>
      <c r="F1499" s="13" t="s">
        <v>2784</v>
      </c>
      <c r="G1499" s="14" t="str">
        <f t="shared" si="23"/>
        <v>35201</v>
      </c>
      <c r="H1499" s="14" t="s">
        <v>62</v>
      </c>
      <c r="I1499" s="14" t="s">
        <v>5308</v>
      </c>
      <c r="J1499" s="14" t="s">
        <v>28</v>
      </c>
    </row>
    <row r="1500" spans="4:10" ht="25" customHeight="1" x14ac:dyDescent="0.2">
      <c r="D1500" s="13" t="s">
        <v>108</v>
      </c>
      <c r="E1500" s="13" t="s">
        <v>2787</v>
      </c>
      <c r="F1500" s="13" t="s">
        <v>2786</v>
      </c>
      <c r="G1500" s="14" t="str">
        <f t="shared" si="23"/>
        <v>35202</v>
      </c>
      <c r="H1500" s="14" t="s">
        <v>62</v>
      </c>
      <c r="I1500" s="14" t="s">
        <v>5309</v>
      </c>
      <c r="J1500" s="14" t="s">
        <v>28</v>
      </c>
    </row>
    <row r="1501" spans="4:10" ht="25" customHeight="1" x14ac:dyDescent="0.2">
      <c r="D1501" s="13" t="s">
        <v>108</v>
      </c>
      <c r="E1501" s="13" t="s">
        <v>2789</v>
      </c>
      <c r="F1501" s="13" t="s">
        <v>2788</v>
      </c>
      <c r="G1501" s="14" t="str">
        <f t="shared" si="23"/>
        <v>35203</v>
      </c>
      <c r="H1501" s="14" t="s">
        <v>62</v>
      </c>
      <c r="I1501" s="14" t="s">
        <v>62</v>
      </c>
      <c r="J1501" s="14" t="s">
        <v>28</v>
      </c>
    </row>
    <row r="1502" spans="4:10" ht="25" customHeight="1" x14ac:dyDescent="0.2">
      <c r="D1502" s="13" t="s">
        <v>108</v>
      </c>
      <c r="E1502" s="13" t="s">
        <v>2791</v>
      </c>
      <c r="F1502" s="13" t="s">
        <v>2790</v>
      </c>
      <c r="G1502" s="14" t="str">
        <f t="shared" si="23"/>
        <v>35204</v>
      </c>
      <c r="H1502" s="14" t="s">
        <v>62</v>
      </c>
      <c r="I1502" s="14" t="s">
        <v>5310</v>
      </c>
      <c r="J1502" s="14" t="s">
        <v>28</v>
      </c>
    </row>
    <row r="1503" spans="4:10" ht="25" customHeight="1" x14ac:dyDescent="0.2">
      <c r="D1503" s="13" t="s">
        <v>108</v>
      </c>
      <c r="E1503" s="13" t="s">
        <v>2793</v>
      </c>
      <c r="F1503" s="13" t="s">
        <v>2792</v>
      </c>
      <c r="G1503" s="14" t="str">
        <f t="shared" si="23"/>
        <v>35206</v>
      </c>
      <c r="H1503" s="14" t="s">
        <v>62</v>
      </c>
      <c r="I1503" s="14" t="s">
        <v>5311</v>
      </c>
      <c r="J1503" s="14" t="s">
        <v>28</v>
      </c>
    </row>
    <row r="1504" spans="4:10" ht="25" customHeight="1" x14ac:dyDescent="0.2">
      <c r="D1504" s="13" t="s">
        <v>108</v>
      </c>
      <c r="E1504" s="13" t="s">
        <v>2795</v>
      </c>
      <c r="F1504" s="13" t="s">
        <v>2794</v>
      </c>
      <c r="G1504" s="14" t="str">
        <f t="shared" si="23"/>
        <v>35207</v>
      </c>
      <c r="H1504" s="14" t="s">
        <v>62</v>
      </c>
      <c r="I1504" s="14" t="s">
        <v>5312</v>
      </c>
      <c r="J1504" s="14" t="s">
        <v>28</v>
      </c>
    </row>
    <row r="1505" spans="4:10" ht="25" customHeight="1" x14ac:dyDescent="0.2">
      <c r="D1505" s="13" t="s">
        <v>108</v>
      </c>
      <c r="E1505" s="13" t="s">
        <v>2797</v>
      </c>
      <c r="F1505" s="13" t="s">
        <v>2796</v>
      </c>
      <c r="G1505" s="14" t="str">
        <f t="shared" si="23"/>
        <v>35208</v>
      </c>
      <c r="H1505" s="14" t="s">
        <v>62</v>
      </c>
      <c r="I1505" s="14" t="s">
        <v>5313</v>
      </c>
      <c r="J1505" s="14" t="s">
        <v>28</v>
      </c>
    </row>
    <row r="1506" spans="4:10" ht="25" customHeight="1" x14ac:dyDescent="0.2">
      <c r="D1506" s="13" t="s">
        <v>108</v>
      </c>
      <c r="E1506" s="13" t="s">
        <v>2799</v>
      </c>
      <c r="F1506" s="13" t="s">
        <v>2798</v>
      </c>
      <c r="G1506" s="14" t="str">
        <f t="shared" si="23"/>
        <v>35210</v>
      </c>
      <c r="H1506" s="14" t="s">
        <v>62</v>
      </c>
      <c r="I1506" s="14" t="s">
        <v>5314</v>
      </c>
      <c r="J1506" s="14" t="s">
        <v>28</v>
      </c>
    </row>
    <row r="1507" spans="4:10" ht="25" customHeight="1" x14ac:dyDescent="0.2">
      <c r="D1507" s="13" t="s">
        <v>108</v>
      </c>
      <c r="E1507" s="13" t="s">
        <v>2801</v>
      </c>
      <c r="F1507" s="13" t="s">
        <v>2800</v>
      </c>
      <c r="G1507" s="14" t="str">
        <f t="shared" si="23"/>
        <v>35211</v>
      </c>
      <c r="H1507" s="14" t="s">
        <v>62</v>
      </c>
      <c r="I1507" s="14" t="s">
        <v>5315</v>
      </c>
      <c r="J1507" s="14" t="s">
        <v>28</v>
      </c>
    </row>
    <row r="1508" spans="4:10" ht="25" customHeight="1" x14ac:dyDescent="0.2">
      <c r="D1508" s="13" t="s">
        <v>108</v>
      </c>
      <c r="E1508" s="13" t="s">
        <v>2803</v>
      </c>
      <c r="F1508" s="13" t="s">
        <v>2802</v>
      </c>
      <c r="G1508" s="14" t="str">
        <f t="shared" si="23"/>
        <v>35212</v>
      </c>
      <c r="H1508" s="14" t="s">
        <v>62</v>
      </c>
      <c r="I1508" s="14" t="s">
        <v>5316</v>
      </c>
      <c r="J1508" s="14" t="s">
        <v>28</v>
      </c>
    </row>
    <row r="1509" spans="4:10" ht="25" customHeight="1" x14ac:dyDescent="0.2">
      <c r="D1509" s="13" t="s">
        <v>108</v>
      </c>
      <c r="E1509" s="13" t="s">
        <v>2805</v>
      </c>
      <c r="F1509" s="13" t="s">
        <v>2804</v>
      </c>
      <c r="G1509" s="14" t="str">
        <f t="shared" si="23"/>
        <v>35213</v>
      </c>
      <c r="H1509" s="14" t="s">
        <v>62</v>
      </c>
      <c r="I1509" s="14" t="s">
        <v>5317</v>
      </c>
      <c r="J1509" s="14" t="s">
        <v>28</v>
      </c>
    </row>
    <row r="1510" spans="4:10" ht="25" customHeight="1" x14ac:dyDescent="0.2">
      <c r="D1510" s="13" t="s">
        <v>108</v>
      </c>
      <c r="E1510" s="13" t="s">
        <v>2807</v>
      </c>
      <c r="F1510" s="13" t="s">
        <v>2806</v>
      </c>
      <c r="G1510" s="14" t="str">
        <f t="shared" si="23"/>
        <v>35215</v>
      </c>
      <c r="H1510" s="14" t="s">
        <v>62</v>
      </c>
      <c r="I1510" s="14" t="s">
        <v>5318</v>
      </c>
      <c r="J1510" s="14" t="s">
        <v>28</v>
      </c>
    </row>
    <row r="1511" spans="4:10" ht="25" customHeight="1" x14ac:dyDescent="0.2">
      <c r="D1511" s="13" t="s">
        <v>108</v>
      </c>
      <c r="E1511" s="13" t="s">
        <v>2809</v>
      </c>
      <c r="F1511" s="13" t="s">
        <v>2808</v>
      </c>
      <c r="G1511" s="14" t="str">
        <f t="shared" si="23"/>
        <v>35216</v>
      </c>
      <c r="H1511" s="14" t="s">
        <v>62</v>
      </c>
      <c r="I1511" s="14" t="s">
        <v>5319</v>
      </c>
      <c r="J1511" s="14" t="s">
        <v>28</v>
      </c>
    </row>
    <row r="1512" spans="4:10" ht="25" customHeight="1" x14ac:dyDescent="0.2">
      <c r="D1512" s="13" t="s">
        <v>108</v>
      </c>
      <c r="E1512" s="13" t="s">
        <v>2811</v>
      </c>
      <c r="F1512" s="13" t="s">
        <v>2810</v>
      </c>
      <c r="G1512" s="14" t="str">
        <f t="shared" si="23"/>
        <v>35305</v>
      </c>
      <c r="H1512" s="14" t="s">
        <v>62</v>
      </c>
      <c r="I1512" s="14" t="s">
        <v>28</v>
      </c>
      <c r="J1512" s="14" t="s">
        <v>5320</v>
      </c>
    </row>
    <row r="1513" spans="4:10" ht="25" customHeight="1" x14ac:dyDescent="0.2">
      <c r="D1513" s="13" t="s">
        <v>108</v>
      </c>
      <c r="E1513" s="13" t="s">
        <v>2813</v>
      </c>
      <c r="F1513" s="13" t="s">
        <v>2812</v>
      </c>
      <c r="G1513" s="14" t="str">
        <f t="shared" si="23"/>
        <v>35321</v>
      </c>
      <c r="H1513" s="14" t="s">
        <v>62</v>
      </c>
      <c r="I1513" s="14" t="s">
        <v>28</v>
      </c>
      <c r="J1513" s="14" t="s">
        <v>5321</v>
      </c>
    </row>
    <row r="1514" spans="4:10" ht="25" customHeight="1" x14ac:dyDescent="0.2">
      <c r="D1514" s="13" t="s">
        <v>108</v>
      </c>
      <c r="E1514" s="13" t="s">
        <v>2815</v>
      </c>
      <c r="F1514" s="13" t="s">
        <v>2814</v>
      </c>
      <c r="G1514" s="14" t="str">
        <f t="shared" si="23"/>
        <v>35341</v>
      </c>
      <c r="H1514" s="14" t="s">
        <v>62</v>
      </c>
      <c r="I1514" s="14" t="s">
        <v>28</v>
      </c>
      <c r="J1514" s="14" t="s">
        <v>5322</v>
      </c>
    </row>
    <row r="1515" spans="4:10" ht="25" customHeight="1" x14ac:dyDescent="0.2">
      <c r="D1515" s="13" t="s">
        <v>108</v>
      </c>
      <c r="E1515" s="13" t="s">
        <v>2817</v>
      </c>
      <c r="F1515" s="13" t="s">
        <v>2816</v>
      </c>
      <c r="G1515" s="14" t="str">
        <f t="shared" si="23"/>
        <v>35343</v>
      </c>
      <c r="H1515" s="14" t="s">
        <v>62</v>
      </c>
      <c r="I1515" s="14" t="s">
        <v>28</v>
      </c>
      <c r="J1515" s="14" t="s">
        <v>5323</v>
      </c>
    </row>
    <row r="1516" spans="4:10" ht="25" customHeight="1" x14ac:dyDescent="0.2">
      <c r="D1516" s="13" t="s">
        <v>108</v>
      </c>
      <c r="E1516" s="13" t="s">
        <v>2819</v>
      </c>
      <c r="F1516" s="13" t="s">
        <v>2818</v>
      </c>
      <c r="G1516" s="14" t="str">
        <f t="shared" si="23"/>
        <v>35344</v>
      </c>
      <c r="H1516" s="14" t="s">
        <v>62</v>
      </c>
      <c r="I1516" s="14" t="s">
        <v>28</v>
      </c>
      <c r="J1516" s="14" t="s">
        <v>5324</v>
      </c>
    </row>
    <row r="1517" spans="4:10" ht="25" customHeight="1" x14ac:dyDescent="0.2">
      <c r="D1517" s="13" t="s">
        <v>108</v>
      </c>
      <c r="E1517" s="13" t="s">
        <v>2821</v>
      </c>
      <c r="F1517" s="13" t="s">
        <v>2820</v>
      </c>
      <c r="G1517" s="14" t="str">
        <f t="shared" si="23"/>
        <v>35502</v>
      </c>
      <c r="H1517" s="14" t="s">
        <v>62</v>
      </c>
      <c r="I1517" s="14" t="s">
        <v>28</v>
      </c>
      <c r="J1517" s="14" t="s">
        <v>5325</v>
      </c>
    </row>
    <row r="1518" spans="4:10" ht="25" customHeight="1" x14ac:dyDescent="0.2">
      <c r="D1518" s="13" t="s">
        <v>109</v>
      </c>
      <c r="E1518" s="13" t="s">
        <v>2823</v>
      </c>
      <c r="F1518" s="13" t="s">
        <v>2822</v>
      </c>
      <c r="G1518" s="14" t="str">
        <f t="shared" si="23"/>
        <v>36201</v>
      </c>
      <c r="H1518" s="14" t="s">
        <v>63</v>
      </c>
      <c r="I1518" s="14" t="s">
        <v>63</v>
      </c>
      <c r="J1518" s="14" t="s">
        <v>28</v>
      </c>
    </row>
    <row r="1519" spans="4:10" ht="25" customHeight="1" x14ac:dyDescent="0.2">
      <c r="D1519" s="13" t="s">
        <v>109</v>
      </c>
      <c r="E1519" s="13" t="s">
        <v>2825</v>
      </c>
      <c r="F1519" s="13" t="s">
        <v>2824</v>
      </c>
      <c r="G1519" s="14" t="str">
        <f t="shared" si="23"/>
        <v>36202</v>
      </c>
      <c r="H1519" s="14" t="s">
        <v>63</v>
      </c>
      <c r="I1519" s="14" t="s">
        <v>5326</v>
      </c>
      <c r="J1519" s="14" t="s">
        <v>28</v>
      </c>
    </row>
    <row r="1520" spans="4:10" ht="25" customHeight="1" x14ac:dyDescent="0.2">
      <c r="D1520" s="13" t="s">
        <v>109</v>
      </c>
      <c r="E1520" s="13" t="s">
        <v>2827</v>
      </c>
      <c r="F1520" s="13" t="s">
        <v>2826</v>
      </c>
      <c r="G1520" s="14" t="str">
        <f t="shared" si="23"/>
        <v>36203</v>
      </c>
      <c r="H1520" s="14" t="s">
        <v>63</v>
      </c>
      <c r="I1520" s="14" t="s">
        <v>5327</v>
      </c>
      <c r="J1520" s="14" t="s">
        <v>28</v>
      </c>
    </row>
    <row r="1521" spans="4:10" ht="25" customHeight="1" x14ac:dyDescent="0.2">
      <c r="D1521" s="13" t="s">
        <v>109</v>
      </c>
      <c r="E1521" s="13" t="s">
        <v>2829</v>
      </c>
      <c r="F1521" s="13" t="s">
        <v>2828</v>
      </c>
      <c r="G1521" s="14" t="str">
        <f t="shared" si="23"/>
        <v>36204</v>
      </c>
      <c r="H1521" s="14" t="s">
        <v>63</v>
      </c>
      <c r="I1521" s="14" t="s">
        <v>4837</v>
      </c>
      <c r="J1521" s="14" t="s">
        <v>28</v>
      </c>
    </row>
    <row r="1522" spans="4:10" ht="25" customHeight="1" x14ac:dyDescent="0.2">
      <c r="D1522" s="13" t="s">
        <v>109</v>
      </c>
      <c r="E1522" s="13" t="s">
        <v>2831</v>
      </c>
      <c r="F1522" s="13" t="s">
        <v>2830</v>
      </c>
      <c r="G1522" s="14" t="str">
        <f t="shared" si="23"/>
        <v>36205</v>
      </c>
      <c r="H1522" s="14" t="s">
        <v>63</v>
      </c>
      <c r="I1522" s="14" t="s">
        <v>5328</v>
      </c>
      <c r="J1522" s="14" t="s">
        <v>28</v>
      </c>
    </row>
    <row r="1523" spans="4:10" ht="25" customHeight="1" x14ac:dyDescent="0.2">
      <c r="D1523" s="13" t="s">
        <v>109</v>
      </c>
      <c r="E1523" s="13" t="s">
        <v>2833</v>
      </c>
      <c r="F1523" s="13" t="s">
        <v>2832</v>
      </c>
      <c r="G1523" s="14" t="str">
        <f t="shared" si="23"/>
        <v>36206</v>
      </c>
      <c r="H1523" s="14" t="s">
        <v>63</v>
      </c>
      <c r="I1523" s="14" t="s">
        <v>5329</v>
      </c>
      <c r="J1523" s="14" t="s">
        <v>28</v>
      </c>
    </row>
    <row r="1524" spans="4:10" ht="25" customHeight="1" x14ac:dyDescent="0.2">
      <c r="D1524" s="13" t="s">
        <v>109</v>
      </c>
      <c r="E1524" s="13" t="s">
        <v>2835</v>
      </c>
      <c r="F1524" s="13" t="s">
        <v>2834</v>
      </c>
      <c r="G1524" s="14" t="str">
        <f t="shared" si="23"/>
        <v>36207</v>
      </c>
      <c r="H1524" s="14" t="s">
        <v>63</v>
      </c>
      <c r="I1524" s="14" t="s">
        <v>5330</v>
      </c>
      <c r="J1524" s="14" t="s">
        <v>28</v>
      </c>
    </row>
    <row r="1525" spans="4:10" ht="25" customHeight="1" x14ac:dyDescent="0.2">
      <c r="D1525" s="13" t="s">
        <v>109</v>
      </c>
      <c r="E1525" s="13" t="s">
        <v>2837</v>
      </c>
      <c r="F1525" s="13" t="s">
        <v>2836</v>
      </c>
      <c r="G1525" s="14" t="str">
        <f t="shared" si="23"/>
        <v>36208</v>
      </c>
      <c r="H1525" s="14" t="s">
        <v>63</v>
      </c>
      <c r="I1525" s="14" t="s">
        <v>5331</v>
      </c>
      <c r="J1525" s="14" t="s">
        <v>28</v>
      </c>
    </row>
    <row r="1526" spans="4:10" ht="25" customHeight="1" x14ac:dyDescent="0.2">
      <c r="D1526" s="13" t="s">
        <v>109</v>
      </c>
      <c r="E1526" s="13" t="s">
        <v>2839</v>
      </c>
      <c r="F1526" s="13" t="s">
        <v>2838</v>
      </c>
      <c r="G1526" s="14" t="str">
        <f t="shared" si="23"/>
        <v>36301</v>
      </c>
      <c r="H1526" s="14" t="s">
        <v>63</v>
      </c>
      <c r="I1526" s="14" t="s">
        <v>28</v>
      </c>
      <c r="J1526" s="14" t="s">
        <v>4562</v>
      </c>
    </row>
    <row r="1527" spans="4:10" ht="25" customHeight="1" x14ac:dyDescent="0.2">
      <c r="D1527" s="13" t="s">
        <v>109</v>
      </c>
      <c r="E1527" s="13" t="s">
        <v>2841</v>
      </c>
      <c r="F1527" s="13" t="s">
        <v>2840</v>
      </c>
      <c r="G1527" s="14" t="str">
        <f t="shared" si="23"/>
        <v>36302</v>
      </c>
      <c r="H1527" s="14" t="s">
        <v>63</v>
      </c>
      <c r="I1527" s="14" t="s">
        <v>28</v>
      </c>
      <c r="J1527" s="14" t="s">
        <v>5332</v>
      </c>
    </row>
    <row r="1528" spans="4:10" ht="25" customHeight="1" x14ac:dyDescent="0.2">
      <c r="D1528" s="13" t="s">
        <v>109</v>
      </c>
      <c r="E1528" s="13" t="s">
        <v>2843</v>
      </c>
      <c r="F1528" s="13" t="s">
        <v>2842</v>
      </c>
      <c r="G1528" s="14" t="str">
        <f t="shared" si="23"/>
        <v>36321</v>
      </c>
      <c r="H1528" s="14" t="s">
        <v>63</v>
      </c>
      <c r="I1528" s="14" t="s">
        <v>28</v>
      </c>
      <c r="J1528" s="14" t="s">
        <v>5333</v>
      </c>
    </row>
    <row r="1529" spans="4:10" ht="25" customHeight="1" x14ac:dyDescent="0.2">
      <c r="D1529" s="13" t="s">
        <v>109</v>
      </c>
      <c r="E1529" s="13" t="s">
        <v>2845</v>
      </c>
      <c r="F1529" s="13" t="s">
        <v>2844</v>
      </c>
      <c r="G1529" s="14" t="str">
        <f t="shared" si="23"/>
        <v>36341</v>
      </c>
      <c r="H1529" s="14" t="s">
        <v>63</v>
      </c>
      <c r="I1529" s="14" t="s">
        <v>28</v>
      </c>
      <c r="J1529" s="14" t="s">
        <v>5334</v>
      </c>
    </row>
    <row r="1530" spans="4:10" ht="25" customHeight="1" x14ac:dyDescent="0.2">
      <c r="D1530" s="13" t="s">
        <v>109</v>
      </c>
      <c r="E1530" s="13" t="s">
        <v>2847</v>
      </c>
      <c r="F1530" s="13" t="s">
        <v>2846</v>
      </c>
      <c r="G1530" s="14" t="str">
        <f t="shared" si="23"/>
        <v>36342</v>
      </c>
      <c r="H1530" s="14" t="s">
        <v>63</v>
      </c>
      <c r="I1530" s="14" t="s">
        <v>28</v>
      </c>
      <c r="J1530" s="14" t="s">
        <v>5335</v>
      </c>
    </row>
    <row r="1531" spans="4:10" ht="25" customHeight="1" x14ac:dyDescent="0.2">
      <c r="D1531" s="13" t="s">
        <v>109</v>
      </c>
      <c r="E1531" s="13" t="s">
        <v>2849</v>
      </c>
      <c r="F1531" s="13" t="s">
        <v>2848</v>
      </c>
      <c r="G1531" s="14" t="str">
        <f t="shared" si="23"/>
        <v>36368</v>
      </c>
      <c r="H1531" s="14" t="s">
        <v>63</v>
      </c>
      <c r="I1531" s="14" t="s">
        <v>28</v>
      </c>
      <c r="J1531" s="14" t="s">
        <v>5336</v>
      </c>
    </row>
    <row r="1532" spans="4:10" ht="25" customHeight="1" x14ac:dyDescent="0.2">
      <c r="D1532" s="13" t="s">
        <v>109</v>
      </c>
      <c r="E1532" s="13" t="s">
        <v>2851</v>
      </c>
      <c r="F1532" s="13" t="s">
        <v>2850</v>
      </c>
      <c r="G1532" s="14" t="str">
        <f t="shared" si="23"/>
        <v>36383</v>
      </c>
      <c r="H1532" s="14" t="s">
        <v>63</v>
      </c>
      <c r="I1532" s="14" t="s">
        <v>28</v>
      </c>
      <c r="J1532" s="14" t="s">
        <v>5337</v>
      </c>
    </row>
    <row r="1533" spans="4:10" ht="25" customHeight="1" x14ac:dyDescent="0.2">
      <c r="D1533" s="13" t="s">
        <v>109</v>
      </c>
      <c r="E1533" s="13" t="s">
        <v>2853</v>
      </c>
      <c r="F1533" s="13" t="s">
        <v>2852</v>
      </c>
      <c r="G1533" s="14" t="str">
        <f t="shared" si="23"/>
        <v>36387</v>
      </c>
      <c r="H1533" s="14" t="s">
        <v>63</v>
      </c>
      <c r="I1533" s="14" t="s">
        <v>28</v>
      </c>
      <c r="J1533" s="14" t="s">
        <v>5338</v>
      </c>
    </row>
    <row r="1534" spans="4:10" ht="25" customHeight="1" x14ac:dyDescent="0.2">
      <c r="D1534" s="13" t="s">
        <v>109</v>
      </c>
      <c r="E1534" s="13" t="s">
        <v>2855</v>
      </c>
      <c r="F1534" s="13" t="s">
        <v>2854</v>
      </c>
      <c r="G1534" s="14" t="str">
        <f t="shared" si="23"/>
        <v>36388</v>
      </c>
      <c r="H1534" s="14" t="s">
        <v>63</v>
      </c>
      <c r="I1534" s="14" t="s">
        <v>28</v>
      </c>
      <c r="J1534" s="14" t="s">
        <v>5339</v>
      </c>
    </row>
    <row r="1535" spans="4:10" ht="25" customHeight="1" x14ac:dyDescent="0.2">
      <c r="D1535" s="13" t="s">
        <v>109</v>
      </c>
      <c r="E1535" s="13" t="s">
        <v>2857</v>
      </c>
      <c r="F1535" s="13" t="s">
        <v>2856</v>
      </c>
      <c r="G1535" s="14" t="str">
        <f t="shared" si="23"/>
        <v>36401</v>
      </c>
      <c r="H1535" s="14" t="s">
        <v>63</v>
      </c>
      <c r="I1535" s="14" t="s">
        <v>28</v>
      </c>
      <c r="J1535" s="14" t="s">
        <v>5340</v>
      </c>
    </row>
    <row r="1536" spans="4:10" ht="25" customHeight="1" x14ac:dyDescent="0.2">
      <c r="D1536" s="13" t="s">
        <v>109</v>
      </c>
      <c r="E1536" s="13" t="s">
        <v>2859</v>
      </c>
      <c r="F1536" s="13" t="s">
        <v>2858</v>
      </c>
      <c r="G1536" s="14" t="str">
        <f t="shared" si="23"/>
        <v>36402</v>
      </c>
      <c r="H1536" s="14" t="s">
        <v>63</v>
      </c>
      <c r="I1536" s="14" t="s">
        <v>28</v>
      </c>
      <c r="J1536" s="14" t="s">
        <v>5341</v>
      </c>
    </row>
    <row r="1537" spans="4:10" ht="25" customHeight="1" x14ac:dyDescent="0.2">
      <c r="D1537" s="13" t="s">
        <v>109</v>
      </c>
      <c r="E1537" s="13" t="s">
        <v>2861</v>
      </c>
      <c r="F1537" s="13" t="s">
        <v>2860</v>
      </c>
      <c r="G1537" s="14" t="str">
        <f t="shared" si="23"/>
        <v>36403</v>
      </c>
      <c r="H1537" s="14" t="s">
        <v>63</v>
      </c>
      <c r="I1537" s="14" t="s">
        <v>28</v>
      </c>
      <c r="J1537" s="14" t="s">
        <v>5342</v>
      </c>
    </row>
    <row r="1538" spans="4:10" ht="25" customHeight="1" x14ac:dyDescent="0.2">
      <c r="D1538" s="13" t="s">
        <v>109</v>
      </c>
      <c r="E1538" s="13" t="s">
        <v>2863</v>
      </c>
      <c r="F1538" s="13" t="s">
        <v>2862</v>
      </c>
      <c r="G1538" s="14" t="str">
        <f t="shared" si="23"/>
        <v>36404</v>
      </c>
      <c r="H1538" s="14" t="s">
        <v>63</v>
      </c>
      <c r="I1538" s="14" t="s">
        <v>28</v>
      </c>
      <c r="J1538" s="14" t="s">
        <v>5343</v>
      </c>
    </row>
    <row r="1539" spans="4:10" ht="25" customHeight="1" x14ac:dyDescent="0.2">
      <c r="D1539" s="13" t="s">
        <v>109</v>
      </c>
      <c r="E1539" s="13" t="s">
        <v>2865</v>
      </c>
      <c r="F1539" s="13" t="s">
        <v>2864</v>
      </c>
      <c r="G1539" s="14" t="str">
        <f t="shared" si="23"/>
        <v>36405</v>
      </c>
      <c r="H1539" s="14" t="s">
        <v>63</v>
      </c>
      <c r="I1539" s="14" t="s">
        <v>28</v>
      </c>
      <c r="J1539" s="14" t="s">
        <v>5344</v>
      </c>
    </row>
    <row r="1540" spans="4:10" ht="25" customHeight="1" x14ac:dyDescent="0.2">
      <c r="D1540" s="13" t="s">
        <v>109</v>
      </c>
      <c r="E1540" s="13" t="s">
        <v>2867</v>
      </c>
      <c r="F1540" s="13" t="s">
        <v>2866</v>
      </c>
      <c r="G1540" s="14" t="str">
        <f t="shared" si="23"/>
        <v>36468</v>
      </c>
      <c r="H1540" s="14" t="s">
        <v>63</v>
      </c>
      <c r="I1540" s="14" t="s">
        <v>28</v>
      </c>
      <c r="J1540" s="14" t="s">
        <v>5345</v>
      </c>
    </row>
    <row r="1541" spans="4:10" ht="25" customHeight="1" x14ac:dyDescent="0.2">
      <c r="D1541" s="13" t="s">
        <v>109</v>
      </c>
      <c r="E1541" s="13" t="s">
        <v>2869</v>
      </c>
      <c r="F1541" s="13" t="s">
        <v>2868</v>
      </c>
      <c r="G1541" s="14" t="str">
        <f t="shared" ref="G1541:G1604" si="24">LEFT(F1541,5)</f>
        <v>36489</v>
      </c>
      <c r="H1541" s="14" t="s">
        <v>63</v>
      </c>
      <c r="I1541" s="14" t="s">
        <v>28</v>
      </c>
      <c r="J1541" s="14" t="s">
        <v>5346</v>
      </c>
    </row>
    <row r="1542" spans="4:10" ht="25" customHeight="1" x14ac:dyDescent="0.2">
      <c r="D1542" s="13" t="s">
        <v>110</v>
      </c>
      <c r="E1542" s="13" t="s">
        <v>2871</v>
      </c>
      <c r="F1542" s="13" t="s">
        <v>2870</v>
      </c>
      <c r="G1542" s="14" t="str">
        <f t="shared" si="24"/>
        <v>37201</v>
      </c>
      <c r="H1542" s="14" t="s">
        <v>64</v>
      </c>
      <c r="I1542" s="14" t="s">
        <v>5347</v>
      </c>
      <c r="J1542" s="14" t="s">
        <v>28</v>
      </c>
    </row>
    <row r="1543" spans="4:10" ht="25" customHeight="1" x14ac:dyDescent="0.2">
      <c r="D1543" s="13" t="s">
        <v>110</v>
      </c>
      <c r="E1543" s="13" t="s">
        <v>2873</v>
      </c>
      <c r="F1543" s="13" t="s">
        <v>2872</v>
      </c>
      <c r="G1543" s="14" t="str">
        <f t="shared" si="24"/>
        <v>37202</v>
      </c>
      <c r="H1543" s="14" t="s">
        <v>64</v>
      </c>
      <c r="I1543" s="14" t="s">
        <v>5348</v>
      </c>
      <c r="J1543" s="14" t="s">
        <v>28</v>
      </c>
    </row>
    <row r="1544" spans="4:10" ht="25" customHeight="1" x14ac:dyDescent="0.2">
      <c r="D1544" s="13" t="s">
        <v>110</v>
      </c>
      <c r="E1544" s="13" t="s">
        <v>2875</v>
      </c>
      <c r="F1544" s="13" t="s">
        <v>2874</v>
      </c>
      <c r="G1544" s="14" t="str">
        <f t="shared" si="24"/>
        <v>37203</v>
      </c>
      <c r="H1544" s="14" t="s">
        <v>64</v>
      </c>
      <c r="I1544" s="14" t="s">
        <v>5349</v>
      </c>
      <c r="J1544" s="14" t="s">
        <v>28</v>
      </c>
    </row>
    <row r="1545" spans="4:10" ht="25" customHeight="1" x14ac:dyDescent="0.2">
      <c r="D1545" s="13" t="s">
        <v>110</v>
      </c>
      <c r="E1545" s="13" t="s">
        <v>2877</v>
      </c>
      <c r="F1545" s="13" t="s">
        <v>2876</v>
      </c>
      <c r="G1545" s="14" t="str">
        <f t="shared" si="24"/>
        <v>37204</v>
      </c>
      <c r="H1545" s="14" t="s">
        <v>64</v>
      </c>
      <c r="I1545" s="14" t="s">
        <v>5350</v>
      </c>
      <c r="J1545" s="14" t="s">
        <v>28</v>
      </c>
    </row>
    <row r="1546" spans="4:10" ht="25" customHeight="1" x14ac:dyDescent="0.2">
      <c r="D1546" s="13" t="s">
        <v>110</v>
      </c>
      <c r="E1546" s="13" t="s">
        <v>2879</v>
      </c>
      <c r="F1546" s="13" t="s">
        <v>2878</v>
      </c>
      <c r="G1546" s="14" t="str">
        <f t="shared" si="24"/>
        <v>37205</v>
      </c>
      <c r="H1546" s="14" t="s">
        <v>64</v>
      </c>
      <c r="I1546" s="14" t="s">
        <v>5351</v>
      </c>
      <c r="J1546" s="14" t="s">
        <v>28</v>
      </c>
    </row>
    <row r="1547" spans="4:10" ht="25" customHeight="1" x14ac:dyDescent="0.2">
      <c r="D1547" s="13" t="s">
        <v>110</v>
      </c>
      <c r="E1547" s="13" t="s">
        <v>2881</v>
      </c>
      <c r="F1547" s="13" t="s">
        <v>2880</v>
      </c>
      <c r="G1547" s="14" t="str">
        <f t="shared" si="24"/>
        <v>37206</v>
      </c>
      <c r="H1547" s="14" t="s">
        <v>64</v>
      </c>
      <c r="I1547" s="14" t="s">
        <v>5352</v>
      </c>
      <c r="J1547" s="14" t="s">
        <v>28</v>
      </c>
    </row>
    <row r="1548" spans="4:10" ht="25" customHeight="1" x14ac:dyDescent="0.2">
      <c r="D1548" s="13" t="s">
        <v>110</v>
      </c>
      <c r="E1548" s="13" t="s">
        <v>2883</v>
      </c>
      <c r="F1548" s="13" t="s">
        <v>2882</v>
      </c>
      <c r="G1548" s="14" t="str">
        <f t="shared" si="24"/>
        <v>37207</v>
      </c>
      <c r="H1548" s="14" t="s">
        <v>64</v>
      </c>
      <c r="I1548" s="14" t="s">
        <v>5353</v>
      </c>
      <c r="J1548" s="14" t="s">
        <v>28</v>
      </c>
    </row>
    <row r="1549" spans="4:10" ht="25" customHeight="1" x14ac:dyDescent="0.2">
      <c r="D1549" s="13" t="s">
        <v>110</v>
      </c>
      <c r="E1549" s="13" t="s">
        <v>2885</v>
      </c>
      <c r="F1549" s="13" t="s">
        <v>2884</v>
      </c>
      <c r="G1549" s="14" t="str">
        <f t="shared" si="24"/>
        <v>37208</v>
      </c>
      <c r="H1549" s="14" t="s">
        <v>64</v>
      </c>
      <c r="I1549" s="14" t="s">
        <v>5354</v>
      </c>
      <c r="J1549" s="14" t="s">
        <v>28</v>
      </c>
    </row>
    <row r="1550" spans="4:10" ht="25" customHeight="1" x14ac:dyDescent="0.2">
      <c r="D1550" s="13" t="s">
        <v>110</v>
      </c>
      <c r="E1550" s="13" t="s">
        <v>2887</v>
      </c>
      <c r="F1550" s="13" t="s">
        <v>2886</v>
      </c>
      <c r="G1550" s="14" t="str">
        <f t="shared" si="24"/>
        <v>37322</v>
      </c>
      <c r="H1550" s="14" t="s">
        <v>64</v>
      </c>
      <c r="I1550" s="14" t="s">
        <v>28</v>
      </c>
      <c r="J1550" s="14" t="s">
        <v>5355</v>
      </c>
    </row>
    <row r="1551" spans="4:10" ht="25" customHeight="1" x14ac:dyDescent="0.2">
      <c r="D1551" s="13" t="s">
        <v>110</v>
      </c>
      <c r="E1551" s="13" t="s">
        <v>2889</v>
      </c>
      <c r="F1551" s="13" t="s">
        <v>2888</v>
      </c>
      <c r="G1551" s="14" t="str">
        <f t="shared" si="24"/>
        <v>37324</v>
      </c>
      <c r="H1551" s="14" t="s">
        <v>64</v>
      </c>
      <c r="I1551" s="14" t="s">
        <v>28</v>
      </c>
      <c r="J1551" s="14" t="s">
        <v>5356</v>
      </c>
    </row>
    <row r="1552" spans="4:10" ht="25" customHeight="1" x14ac:dyDescent="0.2">
      <c r="D1552" s="13" t="s">
        <v>110</v>
      </c>
      <c r="E1552" s="13" t="s">
        <v>2891</v>
      </c>
      <c r="F1552" s="13" t="s">
        <v>2890</v>
      </c>
      <c r="G1552" s="14" t="str">
        <f t="shared" si="24"/>
        <v>37341</v>
      </c>
      <c r="H1552" s="14" t="s">
        <v>64</v>
      </c>
      <c r="I1552" s="14" t="s">
        <v>28</v>
      </c>
      <c r="J1552" s="14" t="s">
        <v>5144</v>
      </c>
    </row>
    <row r="1553" spans="4:10" ht="25" customHeight="1" x14ac:dyDescent="0.2">
      <c r="D1553" s="13" t="s">
        <v>110</v>
      </c>
      <c r="E1553" s="13" t="s">
        <v>2893</v>
      </c>
      <c r="F1553" s="13" t="s">
        <v>2892</v>
      </c>
      <c r="G1553" s="14" t="str">
        <f t="shared" si="24"/>
        <v>37364</v>
      </c>
      <c r="H1553" s="14" t="s">
        <v>64</v>
      </c>
      <c r="I1553" s="14" t="s">
        <v>28</v>
      </c>
      <c r="J1553" s="14" t="s">
        <v>5357</v>
      </c>
    </row>
    <row r="1554" spans="4:10" ht="25" customHeight="1" x14ac:dyDescent="0.2">
      <c r="D1554" s="13" t="s">
        <v>110</v>
      </c>
      <c r="E1554" s="13" t="s">
        <v>2895</v>
      </c>
      <c r="F1554" s="13" t="s">
        <v>2894</v>
      </c>
      <c r="G1554" s="14" t="str">
        <f t="shared" si="24"/>
        <v>37386</v>
      </c>
      <c r="H1554" s="14" t="s">
        <v>64</v>
      </c>
      <c r="I1554" s="14" t="s">
        <v>28</v>
      </c>
      <c r="J1554" s="14" t="s">
        <v>5358</v>
      </c>
    </row>
    <row r="1555" spans="4:10" ht="25" customHeight="1" x14ac:dyDescent="0.2">
      <c r="D1555" s="13" t="s">
        <v>110</v>
      </c>
      <c r="E1555" s="13" t="s">
        <v>2897</v>
      </c>
      <c r="F1555" s="13" t="s">
        <v>2896</v>
      </c>
      <c r="G1555" s="14" t="str">
        <f t="shared" si="24"/>
        <v>37387</v>
      </c>
      <c r="H1555" s="14" t="s">
        <v>64</v>
      </c>
      <c r="I1555" s="14" t="s">
        <v>28</v>
      </c>
      <c r="J1555" s="14" t="s">
        <v>5359</v>
      </c>
    </row>
    <row r="1556" spans="4:10" ht="25" customHeight="1" x14ac:dyDescent="0.2">
      <c r="D1556" s="13" t="s">
        <v>110</v>
      </c>
      <c r="E1556" s="13" t="s">
        <v>2899</v>
      </c>
      <c r="F1556" s="13" t="s">
        <v>2898</v>
      </c>
      <c r="G1556" s="14" t="str">
        <f t="shared" si="24"/>
        <v>37403</v>
      </c>
      <c r="H1556" s="14" t="s">
        <v>64</v>
      </c>
      <c r="I1556" s="14" t="s">
        <v>28</v>
      </c>
      <c r="J1556" s="14" t="s">
        <v>5360</v>
      </c>
    </row>
    <row r="1557" spans="4:10" ht="25" customHeight="1" x14ac:dyDescent="0.2">
      <c r="D1557" s="13" t="s">
        <v>110</v>
      </c>
      <c r="E1557" s="13" t="s">
        <v>2901</v>
      </c>
      <c r="F1557" s="13" t="s">
        <v>2900</v>
      </c>
      <c r="G1557" s="14" t="str">
        <f t="shared" si="24"/>
        <v>37404</v>
      </c>
      <c r="H1557" s="14" t="s">
        <v>64</v>
      </c>
      <c r="I1557" s="14" t="s">
        <v>28</v>
      </c>
      <c r="J1557" s="14" t="s">
        <v>5361</v>
      </c>
    </row>
    <row r="1558" spans="4:10" ht="25" customHeight="1" x14ac:dyDescent="0.2">
      <c r="D1558" s="13" t="s">
        <v>110</v>
      </c>
      <c r="E1558" s="13" t="s">
        <v>2903</v>
      </c>
      <c r="F1558" s="13" t="s">
        <v>2902</v>
      </c>
      <c r="G1558" s="14" t="str">
        <f t="shared" si="24"/>
        <v>37406</v>
      </c>
      <c r="H1558" s="14" t="s">
        <v>64</v>
      </c>
      <c r="I1558" s="14" t="s">
        <v>28</v>
      </c>
      <c r="J1558" s="14" t="s">
        <v>5362</v>
      </c>
    </row>
    <row r="1559" spans="4:10" ht="25" customHeight="1" x14ac:dyDescent="0.2">
      <c r="D1559" s="13" t="s">
        <v>111</v>
      </c>
      <c r="E1559" s="13" t="s">
        <v>2905</v>
      </c>
      <c r="F1559" s="13" t="s">
        <v>2904</v>
      </c>
      <c r="G1559" s="14" t="str">
        <f t="shared" si="24"/>
        <v>38201</v>
      </c>
      <c r="H1559" s="14" t="s">
        <v>65</v>
      </c>
      <c r="I1559" s="14" t="s">
        <v>5363</v>
      </c>
      <c r="J1559" s="14" t="s">
        <v>28</v>
      </c>
    </row>
    <row r="1560" spans="4:10" ht="25" customHeight="1" x14ac:dyDescent="0.2">
      <c r="D1560" s="13" t="s">
        <v>111</v>
      </c>
      <c r="E1560" s="13" t="s">
        <v>2907</v>
      </c>
      <c r="F1560" s="13" t="s">
        <v>2906</v>
      </c>
      <c r="G1560" s="14" t="str">
        <f t="shared" si="24"/>
        <v>38202</v>
      </c>
      <c r="H1560" s="14" t="s">
        <v>65</v>
      </c>
      <c r="I1560" s="14" t="s">
        <v>5364</v>
      </c>
      <c r="J1560" s="14" t="s">
        <v>28</v>
      </c>
    </row>
    <row r="1561" spans="4:10" ht="25" customHeight="1" x14ac:dyDescent="0.2">
      <c r="D1561" s="13" t="s">
        <v>111</v>
      </c>
      <c r="E1561" s="13" t="s">
        <v>2909</v>
      </c>
      <c r="F1561" s="13" t="s">
        <v>2908</v>
      </c>
      <c r="G1561" s="14" t="str">
        <f t="shared" si="24"/>
        <v>38203</v>
      </c>
      <c r="H1561" s="14" t="s">
        <v>65</v>
      </c>
      <c r="I1561" s="14" t="s">
        <v>5365</v>
      </c>
      <c r="J1561" s="14" t="s">
        <v>28</v>
      </c>
    </row>
    <row r="1562" spans="4:10" ht="25" customHeight="1" x14ac:dyDescent="0.2">
      <c r="D1562" s="13" t="s">
        <v>111</v>
      </c>
      <c r="E1562" s="13" t="s">
        <v>2911</v>
      </c>
      <c r="F1562" s="13" t="s">
        <v>2910</v>
      </c>
      <c r="G1562" s="14" t="str">
        <f t="shared" si="24"/>
        <v>38204</v>
      </c>
      <c r="H1562" s="14" t="s">
        <v>65</v>
      </c>
      <c r="I1562" s="14" t="s">
        <v>5366</v>
      </c>
      <c r="J1562" s="14" t="s">
        <v>28</v>
      </c>
    </row>
    <row r="1563" spans="4:10" ht="25" customHeight="1" x14ac:dyDescent="0.2">
      <c r="D1563" s="13" t="s">
        <v>111</v>
      </c>
      <c r="E1563" s="13" t="s">
        <v>2913</v>
      </c>
      <c r="F1563" s="13" t="s">
        <v>2912</v>
      </c>
      <c r="G1563" s="14" t="str">
        <f t="shared" si="24"/>
        <v>38205</v>
      </c>
      <c r="H1563" s="14" t="s">
        <v>65</v>
      </c>
      <c r="I1563" s="14" t="s">
        <v>5367</v>
      </c>
      <c r="J1563" s="14" t="s">
        <v>28</v>
      </c>
    </row>
    <row r="1564" spans="4:10" ht="25" customHeight="1" x14ac:dyDescent="0.2">
      <c r="D1564" s="13" t="s">
        <v>111</v>
      </c>
      <c r="E1564" s="13" t="s">
        <v>2915</v>
      </c>
      <c r="F1564" s="13" t="s">
        <v>2914</v>
      </c>
      <c r="G1564" s="14" t="str">
        <f t="shared" si="24"/>
        <v>38206</v>
      </c>
      <c r="H1564" s="14" t="s">
        <v>65</v>
      </c>
      <c r="I1564" s="14" t="s">
        <v>5368</v>
      </c>
      <c r="J1564" s="14" t="s">
        <v>28</v>
      </c>
    </row>
    <row r="1565" spans="4:10" ht="25" customHeight="1" x14ac:dyDescent="0.2">
      <c r="D1565" s="13" t="s">
        <v>111</v>
      </c>
      <c r="E1565" s="13" t="s">
        <v>2917</v>
      </c>
      <c r="F1565" s="13" t="s">
        <v>2916</v>
      </c>
      <c r="G1565" s="14" t="str">
        <f t="shared" si="24"/>
        <v>38207</v>
      </c>
      <c r="H1565" s="14" t="s">
        <v>65</v>
      </c>
      <c r="I1565" s="14" t="s">
        <v>5369</v>
      </c>
      <c r="J1565" s="14" t="s">
        <v>28</v>
      </c>
    </row>
    <row r="1566" spans="4:10" ht="25" customHeight="1" x14ac:dyDescent="0.2">
      <c r="D1566" s="13" t="s">
        <v>111</v>
      </c>
      <c r="E1566" s="13" t="s">
        <v>2919</v>
      </c>
      <c r="F1566" s="13" t="s">
        <v>2918</v>
      </c>
      <c r="G1566" s="14" t="str">
        <f t="shared" si="24"/>
        <v>38210</v>
      </c>
      <c r="H1566" s="14" t="s">
        <v>65</v>
      </c>
      <c r="I1566" s="14" t="s">
        <v>5370</v>
      </c>
      <c r="J1566" s="14" t="s">
        <v>28</v>
      </c>
    </row>
    <row r="1567" spans="4:10" ht="25" customHeight="1" x14ac:dyDescent="0.2">
      <c r="D1567" s="13" t="s">
        <v>111</v>
      </c>
      <c r="E1567" s="13" t="s">
        <v>2921</v>
      </c>
      <c r="F1567" s="13" t="s">
        <v>2920</v>
      </c>
      <c r="G1567" s="14" t="str">
        <f t="shared" si="24"/>
        <v>38213</v>
      </c>
      <c r="H1567" s="14" t="s">
        <v>65</v>
      </c>
      <c r="I1567" s="14" t="s">
        <v>5371</v>
      </c>
      <c r="J1567" s="14" t="s">
        <v>28</v>
      </c>
    </row>
    <row r="1568" spans="4:10" ht="25" customHeight="1" x14ac:dyDescent="0.2">
      <c r="D1568" s="13" t="s">
        <v>111</v>
      </c>
      <c r="E1568" s="13" t="s">
        <v>2923</v>
      </c>
      <c r="F1568" s="13" t="s">
        <v>2922</v>
      </c>
      <c r="G1568" s="14" t="str">
        <f t="shared" si="24"/>
        <v>38214</v>
      </c>
      <c r="H1568" s="14" t="s">
        <v>65</v>
      </c>
      <c r="I1568" s="14" t="s">
        <v>5372</v>
      </c>
      <c r="J1568" s="14" t="s">
        <v>28</v>
      </c>
    </row>
    <row r="1569" spans="4:10" ht="25" customHeight="1" x14ac:dyDescent="0.2">
      <c r="D1569" s="13" t="s">
        <v>111</v>
      </c>
      <c r="E1569" s="13" t="s">
        <v>2925</v>
      </c>
      <c r="F1569" s="13" t="s">
        <v>2924</v>
      </c>
      <c r="G1569" s="14" t="str">
        <f t="shared" si="24"/>
        <v>38215</v>
      </c>
      <c r="H1569" s="14" t="s">
        <v>65</v>
      </c>
      <c r="I1569" s="14" t="s">
        <v>5373</v>
      </c>
      <c r="J1569" s="14" t="s">
        <v>28</v>
      </c>
    </row>
    <row r="1570" spans="4:10" ht="25" customHeight="1" x14ac:dyDescent="0.2">
      <c r="D1570" s="13" t="s">
        <v>111</v>
      </c>
      <c r="E1570" s="13" t="s">
        <v>2927</v>
      </c>
      <c r="F1570" s="13" t="s">
        <v>2926</v>
      </c>
      <c r="G1570" s="14" t="str">
        <f t="shared" si="24"/>
        <v>38356</v>
      </c>
      <c r="H1570" s="14" t="s">
        <v>65</v>
      </c>
      <c r="I1570" s="14" t="s">
        <v>28</v>
      </c>
      <c r="J1570" s="14" t="s">
        <v>5374</v>
      </c>
    </row>
    <row r="1571" spans="4:10" ht="25" customHeight="1" x14ac:dyDescent="0.2">
      <c r="D1571" s="13" t="s">
        <v>111</v>
      </c>
      <c r="E1571" s="13" t="s">
        <v>2929</v>
      </c>
      <c r="F1571" s="13" t="s">
        <v>2928</v>
      </c>
      <c r="G1571" s="14" t="str">
        <f t="shared" si="24"/>
        <v>38386</v>
      </c>
      <c r="H1571" s="14" t="s">
        <v>65</v>
      </c>
      <c r="I1571" s="14" t="s">
        <v>28</v>
      </c>
      <c r="J1571" s="14" t="s">
        <v>5375</v>
      </c>
    </row>
    <row r="1572" spans="4:10" ht="25" customHeight="1" x14ac:dyDescent="0.2">
      <c r="D1572" s="13" t="s">
        <v>111</v>
      </c>
      <c r="E1572" s="13" t="s">
        <v>197</v>
      </c>
      <c r="F1572" s="13" t="s">
        <v>2930</v>
      </c>
      <c r="G1572" s="14" t="str">
        <f t="shared" si="24"/>
        <v>38401</v>
      </c>
      <c r="H1572" s="14" t="s">
        <v>65</v>
      </c>
      <c r="I1572" s="14" t="s">
        <v>28</v>
      </c>
      <c r="J1572" s="14" t="s">
        <v>4006</v>
      </c>
    </row>
    <row r="1573" spans="4:10" ht="25" customHeight="1" x14ac:dyDescent="0.2">
      <c r="D1573" s="13" t="s">
        <v>111</v>
      </c>
      <c r="E1573" s="13" t="s">
        <v>2932</v>
      </c>
      <c r="F1573" s="13" t="s">
        <v>2931</v>
      </c>
      <c r="G1573" s="14" t="str">
        <f t="shared" si="24"/>
        <v>38402</v>
      </c>
      <c r="H1573" s="14" t="s">
        <v>65</v>
      </c>
      <c r="I1573" s="14" t="s">
        <v>28</v>
      </c>
      <c r="J1573" s="14" t="s">
        <v>5376</v>
      </c>
    </row>
    <row r="1574" spans="4:10" ht="25" customHeight="1" x14ac:dyDescent="0.2">
      <c r="D1574" s="13" t="s">
        <v>111</v>
      </c>
      <c r="E1574" s="13" t="s">
        <v>2934</v>
      </c>
      <c r="F1574" s="13" t="s">
        <v>2933</v>
      </c>
      <c r="G1574" s="14" t="str">
        <f t="shared" si="24"/>
        <v>38422</v>
      </c>
      <c r="H1574" s="14" t="s">
        <v>65</v>
      </c>
      <c r="I1574" s="14" t="s">
        <v>28</v>
      </c>
      <c r="J1574" s="14" t="s">
        <v>5377</v>
      </c>
    </row>
    <row r="1575" spans="4:10" ht="25" customHeight="1" x14ac:dyDescent="0.2">
      <c r="D1575" s="13" t="s">
        <v>111</v>
      </c>
      <c r="E1575" s="13" t="s">
        <v>2936</v>
      </c>
      <c r="F1575" s="13" t="s">
        <v>2935</v>
      </c>
      <c r="G1575" s="14" t="str">
        <f t="shared" si="24"/>
        <v>38442</v>
      </c>
      <c r="H1575" s="14" t="s">
        <v>65</v>
      </c>
      <c r="I1575" s="14" t="s">
        <v>28</v>
      </c>
      <c r="J1575" s="14" t="s">
        <v>5378</v>
      </c>
    </row>
    <row r="1576" spans="4:10" ht="25" customHeight="1" x14ac:dyDescent="0.2">
      <c r="D1576" s="13" t="s">
        <v>111</v>
      </c>
      <c r="E1576" s="13" t="s">
        <v>2938</v>
      </c>
      <c r="F1576" s="13" t="s">
        <v>2937</v>
      </c>
      <c r="G1576" s="14" t="str">
        <f t="shared" si="24"/>
        <v>38484</v>
      </c>
      <c r="H1576" s="14" t="s">
        <v>65</v>
      </c>
      <c r="I1576" s="14" t="s">
        <v>28</v>
      </c>
      <c r="J1576" s="14" t="s">
        <v>5379</v>
      </c>
    </row>
    <row r="1577" spans="4:10" ht="25" customHeight="1" x14ac:dyDescent="0.2">
      <c r="D1577" s="13" t="s">
        <v>111</v>
      </c>
      <c r="E1577" s="13" t="s">
        <v>2940</v>
      </c>
      <c r="F1577" s="13" t="s">
        <v>2939</v>
      </c>
      <c r="G1577" s="14" t="str">
        <f t="shared" si="24"/>
        <v>38488</v>
      </c>
      <c r="H1577" s="14" t="s">
        <v>65</v>
      </c>
      <c r="I1577" s="14" t="s">
        <v>28</v>
      </c>
      <c r="J1577" s="14" t="s">
        <v>5380</v>
      </c>
    </row>
    <row r="1578" spans="4:10" ht="25" customHeight="1" x14ac:dyDescent="0.2">
      <c r="D1578" s="13" t="s">
        <v>111</v>
      </c>
      <c r="E1578" s="13" t="s">
        <v>2942</v>
      </c>
      <c r="F1578" s="13" t="s">
        <v>2941</v>
      </c>
      <c r="G1578" s="14" t="str">
        <f t="shared" si="24"/>
        <v>38506</v>
      </c>
      <c r="H1578" s="14" t="s">
        <v>65</v>
      </c>
      <c r="I1578" s="14" t="s">
        <v>28</v>
      </c>
      <c r="J1578" s="14" t="s">
        <v>5381</v>
      </c>
    </row>
    <row r="1579" spans="4:10" ht="25" customHeight="1" x14ac:dyDescent="0.2">
      <c r="D1579" s="13" t="s">
        <v>112</v>
      </c>
      <c r="E1579" s="13" t="s">
        <v>2944</v>
      </c>
      <c r="F1579" s="13" t="s">
        <v>2943</v>
      </c>
      <c r="G1579" s="14" t="str">
        <f t="shared" si="24"/>
        <v>39201</v>
      </c>
      <c r="H1579" s="14" t="s">
        <v>66</v>
      </c>
      <c r="I1579" s="14" t="s">
        <v>66</v>
      </c>
      <c r="J1579" s="14" t="s">
        <v>28</v>
      </c>
    </row>
    <row r="1580" spans="4:10" ht="25" customHeight="1" x14ac:dyDescent="0.2">
      <c r="D1580" s="13" t="s">
        <v>112</v>
      </c>
      <c r="E1580" s="13" t="s">
        <v>2946</v>
      </c>
      <c r="F1580" s="13" t="s">
        <v>2945</v>
      </c>
      <c r="G1580" s="14" t="str">
        <f t="shared" si="24"/>
        <v>39202</v>
      </c>
      <c r="H1580" s="14" t="s">
        <v>66</v>
      </c>
      <c r="I1580" s="14" t="s">
        <v>5382</v>
      </c>
      <c r="J1580" s="14" t="s">
        <v>28</v>
      </c>
    </row>
    <row r="1581" spans="4:10" ht="25" customHeight="1" x14ac:dyDescent="0.2">
      <c r="D1581" s="13" t="s">
        <v>112</v>
      </c>
      <c r="E1581" s="13" t="s">
        <v>2948</v>
      </c>
      <c r="F1581" s="13" t="s">
        <v>2947</v>
      </c>
      <c r="G1581" s="14" t="str">
        <f t="shared" si="24"/>
        <v>39203</v>
      </c>
      <c r="H1581" s="14" t="s">
        <v>66</v>
      </c>
      <c r="I1581" s="14" t="s">
        <v>5288</v>
      </c>
      <c r="J1581" s="14" t="s">
        <v>28</v>
      </c>
    </row>
    <row r="1582" spans="4:10" ht="25" customHeight="1" x14ac:dyDescent="0.2">
      <c r="D1582" s="13" t="s">
        <v>112</v>
      </c>
      <c r="E1582" s="13" t="s">
        <v>2950</v>
      </c>
      <c r="F1582" s="13" t="s">
        <v>2949</v>
      </c>
      <c r="G1582" s="14" t="str">
        <f t="shared" si="24"/>
        <v>39204</v>
      </c>
      <c r="H1582" s="14" t="s">
        <v>66</v>
      </c>
      <c r="I1582" s="14" t="s">
        <v>5383</v>
      </c>
      <c r="J1582" s="14" t="s">
        <v>28</v>
      </c>
    </row>
    <row r="1583" spans="4:10" ht="25" customHeight="1" x14ac:dyDescent="0.2">
      <c r="D1583" s="13" t="s">
        <v>112</v>
      </c>
      <c r="E1583" s="13" t="s">
        <v>2952</v>
      </c>
      <c r="F1583" s="13" t="s">
        <v>2951</v>
      </c>
      <c r="G1583" s="14" t="str">
        <f t="shared" si="24"/>
        <v>39205</v>
      </c>
      <c r="H1583" s="14" t="s">
        <v>66</v>
      </c>
      <c r="I1583" s="14" t="s">
        <v>5384</v>
      </c>
      <c r="J1583" s="14" t="s">
        <v>28</v>
      </c>
    </row>
    <row r="1584" spans="4:10" ht="25" customHeight="1" x14ac:dyDescent="0.2">
      <c r="D1584" s="13" t="s">
        <v>112</v>
      </c>
      <c r="E1584" s="13" t="s">
        <v>2954</v>
      </c>
      <c r="F1584" s="13" t="s">
        <v>2953</v>
      </c>
      <c r="G1584" s="14" t="str">
        <f t="shared" si="24"/>
        <v>39206</v>
      </c>
      <c r="H1584" s="14" t="s">
        <v>66</v>
      </c>
      <c r="I1584" s="14" t="s">
        <v>5385</v>
      </c>
      <c r="J1584" s="14" t="s">
        <v>28</v>
      </c>
    </row>
    <row r="1585" spans="4:10" ht="25" customHeight="1" x14ac:dyDescent="0.2">
      <c r="D1585" s="13" t="s">
        <v>112</v>
      </c>
      <c r="E1585" s="13" t="s">
        <v>2956</v>
      </c>
      <c r="F1585" s="13" t="s">
        <v>2955</v>
      </c>
      <c r="G1585" s="14" t="str">
        <f t="shared" si="24"/>
        <v>39208</v>
      </c>
      <c r="H1585" s="14" t="s">
        <v>66</v>
      </c>
      <c r="I1585" s="14" t="s">
        <v>5386</v>
      </c>
      <c r="J1585" s="14" t="s">
        <v>28</v>
      </c>
    </row>
    <row r="1586" spans="4:10" ht="25" customHeight="1" x14ac:dyDescent="0.2">
      <c r="D1586" s="13" t="s">
        <v>112</v>
      </c>
      <c r="E1586" s="13" t="s">
        <v>2958</v>
      </c>
      <c r="F1586" s="13" t="s">
        <v>2957</v>
      </c>
      <c r="G1586" s="14" t="str">
        <f t="shared" si="24"/>
        <v>39209</v>
      </c>
      <c r="H1586" s="14" t="s">
        <v>66</v>
      </c>
      <c r="I1586" s="14" t="s">
        <v>5387</v>
      </c>
      <c r="J1586" s="14" t="s">
        <v>28</v>
      </c>
    </row>
    <row r="1587" spans="4:10" ht="25" customHeight="1" x14ac:dyDescent="0.2">
      <c r="D1587" s="13" t="s">
        <v>112</v>
      </c>
      <c r="E1587" s="13" t="s">
        <v>2960</v>
      </c>
      <c r="F1587" s="13" t="s">
        <v>2959</v>
      </c>
      <c r="G1587" s="14" t="str">
        <f t="shared" si="24"/>
        <v>39210</v>
      </c>
      <c r="H1587" s="14" t="s">
        <v>66</v>
      </c>
      <c r="I1587" s="14" t="s">
        <v>5388</v>
      </c>
      <c r="J1587" s="14" t="s">
        <v>28</v>
      </c>
    </row>
    <row r="1588" spans="4:10" ht="25" customHeight="1" x14ac:dyDescent="0.2">
      <c r="D1588" s="13" t="s">
        <v>112</v>
      </c>
      <c r="E1588" s="13" t="s">
        <v>2962</v>
      </c>
      <c r="F1588" s="13" t="s">
        <v>2961</v>
      </c>
      <c r="G1588" s="14" t="str">
        <f t="shared" si="24"/>
        <v>39211</v>
      </c>
      <c r="H1588" s="14" t="s">
        <v>66</v>
      </c>
      <c r="I1588" s="14" t="s">
        <v>5389</v>
      </c>
      <c r="J1588" s="14" t="s">
        <v>28</v>
      </c>
    </row>
    <row r="1589" spans="4:10" ht="25" customHeight="1" x14ac:dyDescent="0.2">
      <c r="D1589" s="13" t="s">
        <v>112</v>
      </c>
      <c r="E1589" s="13" t="s">
        <v>2964</v>
      </c>
      <c r="F1589" s="13" t="s">
        <v>2963</v>
      </c>
      <c r="G1589" s="14" t="str">
        <f t="shared" si="24"/>
        <v>39212</v>
      </c>
      <c r="H1589" s="14" t="s">
        <v>66</v>
      </c>
      <c r="I1589" s="14" t="s">
        <v>5165</v>
      </c>
      <c r="J1589" s="14" t="s">
        <v>28</v>
      </c>
    </row>
    <row r="1590" spans="4:10" ht="25" customHeight="1" x14ac:dyDescent="0.2">
      <c r="D1590" s="13" t="s">
        <v>112</v>
      </c>
      <c r="E1590" s="13" t="s">
        <v>2966</v>
      </c>
      <c r="F1590" s="13" t="s">
        <v>2965</v>
      </c>
      <c r="G1590" s="14" t="str">
        <f t="shared" si="24"/>
        <v>39301</v>
      </c>
      <c r="H1590" s="14" t="s">
        <v>66</v>
      </c>
      <c r="I1590" s="14" t="s">
        <v>28</v>
      </c>
      <c r="J1590" s="14" t="s">
        <v>5390</v>
      </c>
    </row>
    <row r="1591" spans="4:10" ht="25" customHeight="1" x14ac:dyDescent="0.2">
      <c r="D1591" s="13" t="s">
        <v>112</v>
      </c>
      <c r="E1591" s="13" t="s">
        <v>2968</v>
      </c>
      <c r="F1591" s="13" t="s">
        <v>2967</v>
      </c>
      <c r="G1591" s="14" t="str">
        <f t="shared" si="24"/>
        <v>39302</v>
      </c>
      <c r="H1591" s="14" t="s">
        <v>66</v>
      </c>
      <c r="I1591" s="14" t="s">
        <v>28</v>
      </c>
      <c r="J1591" s="14" t="s">
        <v>5391</v>
      </c>
    </row>
    <row r="1592" spans="4:10" ht="25" customHeight="1" x14ac:dyDescent="0.2">
      <c r="D1592" s="13" t="s">
        <v>112</v>
      </c>
      <c r="E1592" s="13" t="s">
        <v>2970</v>
      </c>
      <c r="F1592" s="13" t="s">
        <v>2969</v>
      </c>
      <c r="G1592" s="14" t="str">
        <f t="shared" si="24"/>
        <v>39303</v>
      </c>
      <c r="H1592" s="14" t="s">
        <v>66</v>
      </c>
      <c r="I1592" s="14" t="s">
        <v>28</v>
      </c>
      <c r="J1592" s="14" t="s">
        <v>5392</v>
      </c>
    </row>
    <row r="1593" spans="4:10" ht="25" customHeight="1" x14ac:dyDescent="0.2">
      <c r="D1593" s="13" t="s">
        <v>112</v>
      </c>
      <c r="E1593" s="13" t="s">
        <v>2972</v>
      </c>
      <c r="F1593" s="13" t="s">
        <v>2971</v>
      </c>
      <c r="G1593" s="14" t="str">
        <f t="shared" si="24"/>
        <v>39304</v>
      </c>
      <c r="H1593" s="14" t="s">
        <v>66</v>
      </c>
      <c r="I1593" s="14" t="s">
        <v>28</v>
      </c>
      <c r="J1593" s="14" t="s">
        <v>5393</v>
      </c>
    </row>
    <row r="1594" spans="4:10" ht="25" customHeight="1" x14ac:dyDescent="0.2">
      <c r="D1594" s="13" t="s">
        <v>112</v>
      </c>
      <c r="E1594" s="13" t="s">
        <v>2974</v>
      </c>
      <c r="F1594" s="13" t="s">
        <v>2973</v>
      </c>
      <c r="G1594" s="14" t="str">
        <f t="shared" si="24"/>
        <v>39305</v>
      </c>
      <c r="H1594" s="14" t="s">
        <v>66</v>
      </c>
      <c r="I1594" s="14" t="s">
        <v>28</v>
      </c>
      <c r="J1594" s="14" t="s">
        <v>5394</v>
      </c>
    </row>
    <row r="1595" spans="4:10" ht="25" customHeight="1" x14ac:dyDescent="0.2">
      <c r="D1595" s="13" t="s">
        <v>112</v>
      </c>
      <c r="E1595" s="13" t="s">
        <v>2976</v>
      </c>
      <c r="F1595" s="13" t="s">
        <v>2975</v>
      </c>
      <c r="G1595" s="14" t="str">
        <f t="shared" si="24"/>
        <v>39306</v>
      </c>
      <c r="H1595" s="14" t="s">
        <v>66</v>
      </c>
      <c r="I1595" s="14" t="s">
        <v>28</v>
      </c>
      <c r="J1595" s="14" t="s">
        <v>5395</v>
      </c>
    </row>
    <row r="1596" spans="4:10" ht="25" customHeight="1" x14ac:dyDescent="0.2">
      <c r="D1596" s="13" t="s">
        <v>112</v>
      </c>
      <c r="E1596" s="13" t="s">
        <v>2978</v>
      </c>
      <c r="F1596" s="13" t="s">
        <v>2977</v>
      </c>
      <c r="G1596" s="14" t="str">
        <f t="shared" si="24"/>
        <v>39307</v>
      </c>
      <c r="H1596" s="14" t="s">
        <v>66</v>
      </c>
      <c r="I1596" s="14" t="s">
        <v>28</v>
      </c>
      <c r="J1596" s="14" t="s">
        <v>5396</v>
      </c>
    </row>
    <row r="1597" spans="4:10" ht="25" customHeight="1" x14ac:dyDescent="0.2">
      <c r="D1597" s="13" t="s">
        <v>112</v>
      </c>
      <c r="E1597" s="13" t="s">
        <v>2980</v>
      </c>
      <c r="F1597" s="13" t="s">
        <v>2979</v>
      </c>
      <c r="G1597" s="14" t="str">
        <f t="shared" si="24"/>
        <v>39341</v>
      </c>
      <c r="H1597" s="14" t="s">
        <v>66</v>
      </c>
      <c r="I1597" s="14" t="s">
        <v>28</v>
      </c>
      <c r="J1597" s="14" t="s">
        <v>5397</v>
      </c>
    </row>
    <row r="1598" spans="4:10" ht="25" customHeight="1" x14ac:dyDescent="0.2">
      <c r="D1598" s="13" t="s">
        <v>112</v>
      </c>
      <c r="E1598" s="13" t="s">
        <v>2982</v>
      </c>
      <c r="F1598" s="13" t="s">
        <v>2981</v>
      </c>
      <c r="G1598" s="14" t="str">
        <f t="shared" si="24"/>
        <v>39344</v>
      </c>
      <c r="H1598" s="14" t="s">
        <v>66</v>
      </c>
      <c r="I1598" s="14" t="s">
        <v>28</v>
      </c>
      <c r="J1598" s="14" t="s">
        <v>5398</v>
      </c>
    </row>
    <row r="1599" spans="4:10" ht="25" customHeight="1" x14ac:dyDescent="0.2">
      <c r="D1599" s="13" t="s">
        <v>112</v>
      </c>
      <c r="E1599" s="13" t="s">
        <v>2984</v>
      </c>
      <c r="F1599" s="13" t="s">
        <v>2983</v>
      </c>
      <c r="G1599" s="14" t="str">
        <f t="shared" si="24"/>
        <v>39363</v>
      </c>
      <c r="H1599" s="14" t="s">
        <v>66</v>
      </c>
      <c r="I1599" s="14" t="s">
        <v>28</v>
      </c>
      <c r="J1599" s="14" t="s">
        <v>5384</v>
      </c>
    </row>
    <row r="1600" spans="4:10" ht="25" customHeight="1" x14ac:dyDescent="0.2">
      <c r="D1600" s="13" t="s">
        <v>112</v>
      </c>
      <c r="E1600" s="13" t="s">
        <v>2986</v>
      </c>
      <c r="F1600" s="13" t="s">
        <v>2985</v>
      </c>
      <c r="G1600" s="14" t="str">
        <f t="shared" si="24"/>
        <v>39364</v>
      </c>
      <c r="H1600" s="14" t="s">
        <v>66</v>
      </c>
      <c r="I1600" s="14" t="s">
        <v>28</v>
      </c>
      <c r="J1600" s="14" t="s">
        <v>5399</v>
      </c>
    </row>
    <row r="1601" spans="4:10" ht="25" customHeight="1" x14ac:dyDescent="0.2">
      <c r="D1601" s="13" t="s">
        <v>112</v>
      </c>
      <c r="E1601" s="13" t="s">
        <v>2988</v>
      </c>
      <c r="F1601" s="13" t="s">
        <v>2987</v>
      </c>
      <c r="G1601" s="14" t="str">
        <f t="shared" si="24"/>
        <v>39386</v>
      </c>
      <c r="H1601" s="14" t="s">
        <v>66</v>
      </c>
      <c r="I1601" s="14" t="s">
        <v>28</v>
      </c>
      <c r="J1601" s="14" t="s">
        <v>5400</v>
      </c>
    </row>
    <row r="1602" spans="4:10" ht="25" customHeight="1" x14ac:dyDescent="0.2">
      <c r="D1602" s="13" t="s">
        <v>112</v>
      </c>
      <c r="E1602" s="13" t="s">
        <v>2990</v>
      </c>
      <c r="F1602" s="13" t="s">
        <v>2989</v>
      </c>
      <c r="G1602" s="14" t="str">
        <f t="shared" si="24"/>
        <v>39387</v>
      </c>
      <c r="H1602" s="14" t="s">
        <v>66</v>
      </c>
      <c r="I1602" s="14" t="s">
        <v>28</v>
      </c>
      <c r="J1602" s="14" t="s">
        <v>5401</v>
      </c>
    </row>
    <row r="1603" spans="4:10" ht="25" customHeight="1" x14ac:dyDescent="0.2">
      <c r="D1603" s="13" t="s">
        <v>112</v>
      </c>
      <c r="E1603" s="13" t="s">
        <v>2992</v>
      </c>
      <c r="F1603" s="13" t="s">
        <v>2991</v>
      </c>
      <c r="G1603" s="14" t="str">
        <f t="shared" si="24"/>
        <v>39401</v>
      </c>
      <c r="H1603" s="14" t="s">
        <v>66</v>
      </c>
      <c r="I1603" s="14" t="s">
        <v>28</v>
      </c>
      <c r="J1603" s="14" t="s">
        <v>5402</v>
      </c>
    </row>
    <row r="1604" spans="4:10" ht="25" customHeight="1" x14ac:dyDescent="0.2">
      <c r="D1604" s="13" t="s">
        <v>112</v>
      </c>
      <c r="E1604" s="13" t="s">
        <v>2994</v>
      </c>
      <c r="F1604" s="13" t="s">
        <v>2993</v>
      </c>
      <c r="G1604" s="14" t="str">
        <f t="shared" si="24"/>
        <v>39402</v>
      </c>
      <c r="H1604" s="14" t="s">
        <v>66</v>
      </c>
      <c r="I1604" s="14" t="s">
        <v>28</v>
      </c>
      <c r="J1604" s="14" t="s">
        <v>5403</v>
      </c>
    </row>
    <row r="1605" spans="4:10" ht="25" customHeight="1" x14ac:dyDescent="0.2">
      <c r="D1605" s="13" t="s">
        <v>112</v>
      </c>
      <c r="E1605" s="13" t="s">
        <v>2996</v>
      </c>
      <c r="F1605" s="13" t="s">
        <v>2995</v>
      </c>
      <c r="G1605" s="14" t="str">
        <f t="shared" ref="G1605:G1668" si="25">LEFT(F1605,5)</f>
        <v>39403</v>
      </c>
      <c r="H1605" s="14" t="s">
        <v>66</v>
      </c>
      <c r="I1605" s="14" t="s">
        <v>28</v>
      </c>
      <c r="J1605" s="14" t="s">
        <v>5404</v>
      </c>
    </row>
    <row r="1606" spans="4:10" ht="25" customHeight="1" x14ac:dyDescent="0.2">
      <c r="D1606" s="13" t="s">
        <v>112</v>
      </c>
      <c r="E1606" s="13" t="s">
        <v>2998</v>
      </c>
      <c r="F1606" s="13" t="s">
        <v>2997</v>
      </c>
      <c r="G1606" s="14" t="str">
        <f t="shared" si="25"/>
        <v>39405</v>
      </c>
      <c r="H1606" s="14" t="s">
        <v>66</v>
      </c>
      <c r="I1606" s="14" t="s">
        <v>28</v>
      </c>
      <c r="J1606" s="14" t="s">
        <v>5405</v>
      </c>
    </row>
    <row r="1607" spans="4:10" ht="25" customHeight="1" x14ac:dyDescent="0.2">
      <c r="D1607" s="13" t="s">
        <v>112</v>
      </c>
      <c r="E1607" s="13" t="s">
        <v>3000</v>
      </c>
      <c r="F1607" s="13" t="s">
        <v>2999</v>
      </c>
      <c r="G1607" s="14" t="str">
        <f t="shared" si="25"/>
        <v>39410</v>
      </c>
      <c r="H1607" s="14" t="s">
        <v>66</v>
      </c>
      <c r="I1607" s="14" t="s">
        <v>28</v>
      </c>
      <c r="J1607" s="14" t="s">
        <v>4111</v>
      </c>
    </row>
    <row r="1608" spans="4:10" ht="25" customHeight="1" x14ac:dyDescent="0.2">
      <c r="D1608" s="13" t="s">
        <v>112</v>
      </c>
      <c r="E1608" s="13" t="s">
        <v>3002</v>
      </c>
      <c r="F1608" s="13" t="s">
        <v>3001</v>
      </c>
      <c r="G1608" s="14" t="str">
        <f t="shared" si="25"/>
        <v>39411</v>
      </c>
      <c r="H1608" s="14" t="s">
        <v>66</v>
      </c>
      <c r="I1608" s="14" t="s">
        <v>28</v>
      </c>
      <c r="J1608" s="14" t="s">
        <v>5406</v>
      </c>
    </row>
    <row r="1609" spans="4:10" ht="25" customHeight="1" x14ac:dyDescent="0.2">
      <c r="D1609" s="13" t="s">
        <v>112</v>
      </c>
      <c r="E1609" s="13" t="s">
        <v>3004</v>
      </c>
      <c r="F1609" s="13" t="s">
        <v>3003</v>
      </c>
      <c r="G1609" s="14" t="str">
        <f t="shared" si="25"/>
        <v>39412</v>
      </c>
      <c r="H1609" s="14" t="s">
        <v>66</v>
      </c>
      <c r="I1609" s="14" t="s">
        <v>28</v>
      </c>
      <c r="J1609" s="14" t="s">
        <v>5388</v>
      </c>
    </row>
    <row r="1610" spans="4:10" ht="25" customHeight="1" x14ac:dyDescent="0.2">
      <c r="D1610" s="13" t="s">
        <v>112</v>
      </c>
      <c r="E1610" s="13" t="s">
        <v>3006</v>
      </c>
      <c r="F1610" s="13" t="s">
        <v>3005</v>
      </c>
      <c r="G1610" s="14" t="str">
        <f t="shared" si="25"/>
        <v>39424</v>
      </c>
      <c r="H1610" s="14" t="s">
        <v>66</v>
      </c>
      <c r="I1610" s="14" t="s">
        <v>28</v>
      </c>
      <c r="J1610" s="14" t="s">
        <v>4781</v>
      </c>
    </row>
    <row r="1611" spans="4:10" ht="25" customHeight="1" x14ac:dyDescent="0.2">
      <c r="D1611" s="13" t="s">
        <v>112</v>
      </c>
      <c r="E1611" s="13" t="s">
        <v>3008</v>
      </c>
      <c r="F1611" s="13" t="s">
        <v>3007</v>
      </c>
      <c r="G1611" s="14" t="str">
        <f t="shared" si="25"/>
        <v>39427</v>
      </c>
      <c r="H1611" s="14" t="s">
        <v>66</v>
      </c>
      <c r="I1611" s="14" t="s">
        <v>28</v>
      </c>
      <c r="J1611" s="14" t="s">
        <v>5292</v>
      </c>
    </row>
    <row r="1612" spans="4:10" ht="25" customHeight="1" x14ac:dyDescent="0.2">
      <c r="D1612" s="13" t="s">
        <v>112</v>
      </c>
      <c r="E1612" s="13" t="s">
        <v>3010</v>
      </c>
      <c r="F1612" s="13" t="s">
        <v>3009</v>
      </c>
      <c r="G1612" s="14" t="str">
        <f t="shared" si="25"/>
        <v>39428</v>
      </c>
      <c r="H1612" s="14" t="s">
        <v>66</v>
      </c>
      <c r="I1612" s="14" t="s">
        <v>28</v>
      </c>
      <c r="J1612" s="14" t="s">
        <v>5407</v>
      </c>
    </row>
    <row r="1613" spans="4:10" ht="25" customHeight="1" x14ac:dyDescent="0.2">
      <c r="D1613" s="14" t="s">
        <v>113</v>
      </c>
      <c r="E1613" s="14" t="s">
        <v>3949</v>
      </c>
      <c r="F1613" s="14" t="s">
        <v>3712</v>
      </c>
      <c r="G1613" s="14" t="str">
        <f t="shared" si="25"/>
        <v>40101</v>
      </c>
      <c r="H1613" s="14" t="s">
        <v>67</v>
      </c>
      <c r="I1613" s="14" t="s">
        <v>5408</v>
      </c>
      <c r="J1613" s="14" t="s">
        <v>5409</v>
      </c>
    </row>
    <row r="1614" spans="4:10" ht="25" customHeight="1" x14ac:dyDescent="0.2">
      <c r="D1614" s="14" t="s">
        <v>113</v>
      </c>
      <c r="E1614" s="14" t="s">
        <v>3950</v>
      </c>
      <c r="F1614" s="14" t="s">
        <v>3713</v>
      </c>
      <c r="G1614" s="14" t="str">
        <f t="shared" si="25"/>
        <v>40103</v>
      </c>
      <c r="H1614" s="14" t="s">
        <v>67</v>
      </c>
      <c r="I1614" s="14" t="s">
        <v>5408</v>
      </c>
      <c r="J1614" s="14" t="s">
        <v>5410</v>
      </c>
    </row>
    <row r="1615" spans="4:10" ht="25" customHeight="1" x14ac:dyDescent="0.2">
      <c r="D1615" s="14" t="s">
        <v>113</v>
      </c>
      <c r="E1615" s="14" t="s">
        <v>3951</v>
      </c>
      <c r="F1615" s="14" t="s">
        <v>3714</v>
      </c>
      <c r="G1615" s="14" t="str">
        <f t="shared" si="25"/>
        <v>40105</v>
      </c>
      <c r="H1615" s="14" t="s">
        <v>67</v>
      </c>
      <c r="I1615" s="14" t="s">
        <v>5408</v>
      </c>
      <c r="J1615" s="14" t="s">
        <v>5411</v>
      </c>
    </row>
    <row r="1616" spans="4:10" ht="25" customHeight="1" x14ac:dyDescent="0.2">
      <c r="D1616" s="14" t="s">
        <v>113</v>
      </c>
      <c r="E1616" s="14" t="s">
        <v>3952</v>
      </c>
      <c r="F1616" s="14" t="s">
        <v>3715</v>
      </c>
      <c r="G1616" s="14" t="str">
        <f t="shared" si="25"/>
        <v>40106</v>
      </c>
      <c r="H1616" s="14" t="s">
        <v>67</v>
      </c>
      <c r="I1616" s="14" t="s">
        <v>5408</v>
      </c>
      <c r="J1616" s="14" t="s">
        <v>5412</v>
      </c>
    </row>
    <row r="1617" spans="4:10" ht="25" customHeight="1" x14ac:dyDescent="0.2">
      <c r="D1617" s="14" t="s">
        <v>113</v>
      </c>
      <c r="E1617" s="14" t="s">
        <v>3953</v>
      </c>
      <c r="F1617" s="14" t="s">
        <v>3716</v>
      </c>
      <c r="G1617" s="14" t="str">
        <f t="shared" si="25"/>
        <v>40107</v>
      </c>
      <c r="H1617" s="14" t="s">
        <v>67</v>
      </c>
      <c r="I1617" s="14" t="s">
        <v>5408</v>
      </c>
      <c r="J1617" s="14" t="s">
        <v>5413</v>
      </c>
    </row>
    <row r="1618" spans="4:10" ht="25" customHeight="1" x14ac:dyDescent="0.2">
      <c r="D1618" s="14" t="s">
        <v>113</v>
      </c>
      <c r="E1618" s="14" t="s">
        <v>3954</v>
      </c>
      <c r="F1618" s="14" t="s">
        <v>3717</v>
      </c>
      <c r="G1618" s="14" t="str">
        <f t="shared" si="25"/>
        <v>40108</v>
      </c>
      <c r="H1618" s="14" t="s">
        <v>67</v>
      </c>
      <c r="I1618" s="14" t="s">
        <v>5408</v>
      </c>
      <c r="J1618" s="14" t="s">
        <v>5414</v>
      </c>
    </row>
    <row r="1619" spans="4:10" ht="25" customHeight="1" x14ac:dyDescent="0.2">
      <c r="D1619" s="14" t="s">
        <v>113</v>
      </c>
      <c r="E1619" s="14" t="s">
        <v>3955</v>
      </c>
      <c r="F1619" s="14" t="s">
        <v>3718</v>
      </c>
      <c r="G1619" s="14" t="str">
        <f t="shared" si="25"/>
        <v>40109</v>
      </c>
      <c r="H1619" s="14" t="s">
        <v>67</v>
      </c>
      <c r="I1619" s="14" t="s">
        <v>5408</v>
      </c>
      <c r="J1619" s="14" t="s">
        <v>5415</v>
      </c>
    </row>
    <row r="1620" spans="4:10" ht="25" customHeight="1" x14ac:dyDescent="0.2">
      <c r="D1620" s="14" t="s">
        <v>113</v>
      </c>
      <c r="E1620" s="14" t="s">
        <v>3956</v>
      </c>
      <c r="F1620" s="14" t="s">
        <v>3719</v>
      </c>
      <c r="G1620" s="14" t="str">
        <f t="shared" si="25"/>
        <v>40131</v>
      </c>
      <c r="H1620" s="14" t="s">
        <v>67</v>
      </c>
      <c r="I1620" s="14" t="s">
        <v>67</v>
      </c>
      <c r="J1620" s="14" t="s">
        <v>4703</v>
      </c>
    </row>
    <row r="1621" spans="4:10" ht="25" customHeight="1" x14ac:dyDescent="0.2">
      <c r="D1621" s="14" t="s">
        <v>113</v>
      </c>
      <c r="E1621" s="14" t="s">
        <v>3957</v>
      </c>
      <c r="F1621" s="14" t="s">
        <v>3720</v>
      </c>
      <c r="G1621" s="14" t="str">
        <f t="shared" si="25"/>
        <v>40132</v>
      </c>
      <c r="H1621" s="14" t="s">
        <v>67</v>
      </c>
      <c r="I1621" s="14" t="s">
        <v>67</v>
      </c>
      <c r="J1621" s="14" t="s">
        <v>5416</v>
      </c>
    </row>
    <row r="1622" spans="4:10" ht="25" customHeight="1" x14ac:dyDescent="0.2">
      <c r="D1622" s="14" t="s">
        <v>113</v>
      </c>
      <c r="E1622" s="14" t="s">
        <v>3958</v>
      </c>
      <c r="F1622" s="14" t="s">
        <v>3721</v>
      </c>
      <c r="G1622" s="14" t="str">
        <f t="shared" si="25"/>
        <v>40133</v>
      </c>
      <c r="H1622" s="14" t="s">
        <v>67</v>
      </c>
      <c r="I1622" s="14" t="s">
        <v>67</v>
      </c>
      <c r="J1622" s="14" t="s">
        <v>4479</v>
      </c>
    </row>
    <row r="1623" spans="4:10" ht="25" customHeight="1" x14ac:dyDescent="0.2">
      <c r="D1623" s="14" t="s">
        <v>113</v>
      </c>
      <c r="E1623" s="14" t="s">
        <v>3959</v>
      </c>
      <c r="F1623" s="14" t="s">
        <v>3722</v>
      </c>
      <c r="G1623" s="14" t="str">
        <f t="shared" si="25"/>
        <v>40134</v>
      </c>
      <c r="H1623" s="14" t="s">
        <v>67</v>
      </c>
      <c r="I1623" s="14" t="s">
        <v>67</v>
      </c>
      <c r="J1623" s="14" t="s">
        <v>4482</v>
      </c>
    </row>
    <row r="1624" spans="4:10" ht="25" customHeight="1" x14ac:dyDescent="0.2">
      <c r="D1624" s="14" t="s">
        <v>113</v>
      </c>
      <c r="E1624" s="14" t="s">
        <v>3960</v>
      </c>
      <c r="F1624" s="14" t="s">
        <v>3723</v>
      </c>
      <c r="G1624" s="14" t="str">
        <f t="shared" si="25"/>
        <v>40135</v>
      </c>
      <c r="H1624" s="14" t="s">
        <v>67</v>
      </c>
      <c r="I1624" s="14" t="s">
        <v>67</v>
      </c>
      <c r="J1624" s="14" t="s">
        <v>4475</v>
      </c>
    </row>
    <row r="1625" spans="4:10" ht="25" customHeight="1" x14ac:dyDescent="0.2">
      <c r="D1625" s="14" t="s">
        <v>113</v>
      </c>
      <c r="E1625" s="14" t="s">
        <v>3961</v>
      </c>
      <c r="F1625" s="14" t="s">
        <v>3724</v>
      </c>
      <c r="G1625" s="14" t="str">
        <f t="shared" si="25"/>
        <v>40136</v>
      </c>
      <c r="H1625" s="14" t="s">
        <v>67</v>
      </c>
      <c r="I1625" s="14" t="s">
        <v>67</v>
      </c>
      <c r="J1625" s="14" t="s">
        <v>5417</v>
      </c>
    </row>
    <row r="1626" spans="4:10" ht="25" customHeight="1" x14ac:dyDescent="0.2">
      <c r="D1626" s="14" t="s">
        <v>113</v>
      </c>
      <c r="E1626" s="14" t="s">
        <v>3962</v>
      </c>
      <c r="F1626" s="14" t="s">
        <v>3725</v>
      </c>
      <c r="G1626" s="14" t="str">
        <f t="shared" si="25"/>
        <v>40137</v>
      </c>
      <c r="H1626" s="14" t="s">
        <v>67</v>
      </c>
      <c r="I1626" s="14" t="s">
        <v>67</v>
      </c>
      <c r="J1626" s="14" t="s">
        <v>5418</v>
      </c>
    </row>
    <row r="1627" spans="4:10" ht="25" customHeight="1" x14ac:dyDescent="0.2">
      <c r="D1627" s="13" t="s">
        <v>113</v>
      </c>
      <c r="E1627" s="13" t="s">
        <v>3012</v>
      </c>
      <c r="F1627" s="13" t="s">
        <v>3011</v>
      </c>
      <c r="G1627" s="14" t="str">
        <f t="shared" si="25"/>
        <v>40202</v>
      </c>
      <c r="H1627" s="14" t="s">
        <v>67</v>
      </c>
      <c r="I1627" s="14" t="s">
        <v>5419</v>
      </c>
      <c r="J1627" s="14" t="s">
        <v>28</v>
      </c>
    </row>
    <row r="1628" spans="4:10" ht="25" customHeight="1" x14ac:dyDescent="0.2">
      <c r="D1628" s="13" t="s">
        <v>113</v>
      </c>
      <c r="E1628" s="13" t="s">
        <v>3014</v>
      </c>
      <c r="F1628" s="13" t="s">
        <v>3013</v>
      </c>
      <c r="G1628" s="14" t="str">
        <f t="shared" si="25"/>
        <v>40203</v>
      </c>
      <c r="H1628" s="14" t="s">
        <v>67</v>
      </c>
      <c r="I1628" s="14" t="s">
        <v>5420</v>
      </c>
      <c r="J1628" s="14" t="s">
        <v>28</v>
      </c>
    </row>
    <row r="1629" spans="4:10" ht="25" customHeight="1" x14ac:dyDescent="0.2">
      <c r="D1629" s="13" t="s">
        <v>113</v>
      </c>
      <c r="E1629" s="13" t="s">
        <v>3016</v>
      </c>
      <c r="F1629" s="13" t="s">
        <v>3015</v>
      </c>
      <c r="G1629" s="14" t="str">
        <f t="shared" si="25"/>
        <v>40204</v>
      </c>
      <c r="H1629" s="14" t="s">
        <v>67</v>
      </c>
      <c r="I1629" s="14" t="s">
        <v>5421</v>
      </c>
      <c r="J1629" s="14" t="s">
        <v>28</v>
      </c>
    </row>
    <row r="1630" spans="4:10" ht="25" customHeight="1" x14ac:dyDescent="0.2">
      <c r="D1630" s="13" t="s">
        <v>113</v>
      </c>
      <c r="E1630" s="13" t="s">
        <v>3018</v>
      </c>
      <c r="F1630" s="13" t="s">
        <v>3017</v>
      </c>
      <c r="G1630" s="14" t="str">
        <f t="shared" si="25"/>
        <v>40205</v>
      </c>
      <c r="H1630" s="14" t="s">
        <v>67</v>
      </c>
      <c r="I1630" s="14" t="s">
        <v>5422</v>
      </c>
      <c r="J1630" s="14" t="s">
        <v>28</v>
      </c>
    </row>
    <row r="1631" spans="4:10" ht="25" customHeight="1" x14ac:dyDescent="0.2">
      <c r="D1631" s="13" t="s">
        <v>113</v>
      </c>
      <c r="E1631" s="13" t="s">
        <v>3020</v>
      </c>
      <c r="F1631" s="13" t="s">
        <v>3019</v>
      </c>
      <c r="G1631" s="14" t="str">
        <f t="shared" si="25"/>
        <v>40206</v>
      </c>
      <c r="H1631" s="14" t="s">
        <v>67</v>
      </c>
      <c r="I1631" s="14" t="s">
        <v>5423</v>
      </c>
      <c r="J1631" s="14" t="s">
        <v>28</v>
      </c>
    </row>
    <row r="1632" spans="4:10" ht="25" customHeight="1" x14ac:dyDescent="0.2">
      <c r="D1632" s="13" t="s">
        <v>113</v>
      </c>
      <c r="E1632" s="13" t="s">
        <v>3022</v>
      </c>
      <c r="F1632" s="13" t="s">
        <v>3021</v>
      </c>
      <c r="G1632" s="14" t="str">
        <f t="shared" si="25"/>
        <v>40207</v>
      </c>
      <c r="H1632" s="14" t="s">
        <v>67</v>
      </c>
      <c r="I1632" s="14" t="s">
        <v>5424</v>
      </c>
      <c r="J1632" s="14" t="s">
        <v>28</v>
      </c>
    </row>
    <row r="1633" spans="4:10" ht="25" customHeight="1" x14ac:dyDescent="0.2">
      <c r="D1633" s="13" t="s">
        <v>113</v>
      </c>
      <c r="E1633" s="13" t="s">
        <v>3024</v>
      </c>
      <c r="F1633" s="13" t="s">
        <v>3023</v>
      </c>
      <c r="G1633" s="14" t="str">
        <f t="shared" si="25"/>
        <v>40210</v>
      </c>
      <c r="H1633" s="14" t="s">
        <v>67</v>
      </c>
      <c r="I1633" s="14" t="s">
        <v>5425</v>
      </c>
      <c r="J1633" s="14" t="s">
        <v>28</v>
      </c>
    </row>
    <row r="1634" spans="4:10" ht="25" customHeight="1" x14ac:dyDescent="0.2">
      <c r="D1634" s="13" t="s">
        <v>113</v>
      </c>
      <c r="E1634" s="13" t="s">
        <v>3026</v>
      </c>
      <c r="F1634" s="13" t="s">
        <v>3025</v>
      </c>
      <c r="G1634" s="14" t="str">
        <f t="shared" si="25"/>
        <v>40211</v>
      </c>
      <c r="H1634" s="14" t="s">
        <v>67</v>
      </c>
      <c r="I1634" s="14" t="s">
        <v>5426</v>
      </c>
      <c r="J1634" s="14" t="s">
        <v>28</v>
      </c>
    </row>
    <row r="1635" spans="4:10" ht="25" customHeight="1" x14ac:dyDescent="0.2">
      <c r="D1635" s="13" t="s">
        <v>113</v>
      </c>
      <c r="E1635" s="13" t="s">
        <v>3028</v>
      </c>
      <c r="F1635" s="13" t="s">
        <v>3027</v>
      </c>
      <c r="G1635" s="14" t="str">
        <f t="shared" si="25"/>
        <v>40212</v>
      </c>
      <c r="H1635" s="14" t="s">
        <v>67</v>
      </c>
      <c r="I1635" s="14" t="s">
        <v>5399</v>
      </c>
      <c r="J1635" s="14" t="s">
        <v>28</v>
      </c>
    </row>
    <row r="1636" spans="4:10" ht="25" customHeight="1" x14ac:dyDescent="0.2">
      <c r="D1636" s="13" t="s">
        <v>113</v>
      </c>
      <c r="E1636" s="13" t="s">
        <v>3030</v>
      </c>
      <c r="F1636" s="13" t="s">
        <v>3029</v>
      </c>
      <c r="G1636" s="14" t="str">
        <f t="shared" si="25"/>
        <v>40213</v>
      </c>
      <c r="H1636" s="14" t="s">
        <v>67</v>
      </c>
      <c r="I1636" s="14" t="s">
        <v>5427</v>
      </c>
      <c r="J1636" s="14" t="s">
        <v>28</v>
      </c>
    </row>
    <row r="1637" spans="4:10" ht="25" customHeight="1" x14ac:dyDescent="0.2">
      <c r="D1637" s="13" t="s">
        <v>113</v>
      </c>
      <c r="E1637" s="13" t="s">
        <v>3032</v>
      </c>
      <c r="F1637" s="13" t="s">
        <v>3031</v>
      </c>
      <c r="G1637" s="14" t="str">
        <f t="shared" si="25"/>
        <v>40214</v>
      </c>
      <c r="H1637" s="14" t="s">
        <v>67</v>
      </c>
      <c r="I1637" s="14" t="s">
        <v>5428</v>
      </c>
      <c r="J1637" s="14" t="s">
        <v>28</v>
      </c>
    </row>
    <row r="1638" spans="4:10" ht="25" customHeight="1" x14ac:dyDescent="0.2">
      <c r="D1638" s="13" t="s">
        <v>113</v>
      </c>
      <c r="E1638" s="13" t="s">
        <v>3034</v>
      </c>
      <c r="F1638" s="13" t="s">
        <v>3033</v>
      </c>
      <c r="G1638" s="14" t="str">
        <f t="shared" si="25"/>
        <v>40215</v>
      </c>
      <c r="H1638" s="14" t="s">
        <v>67</v>
      </c>
      <c r="I1638" s="14" t="s">
        <v>5429</v>
      </c>
      <c r="J1638" s="14" t="s">
        <v>28</v>
      </c>
    </row>
    <row r="1639" spans="4:10" ht="25" customHeight="1" x14ac:dyDescent="0.2">
      <c r="D1639" s="13" t="s">
        <v>113</v>
      </c>
      <c r="E1639" s="13" t="s">
        <v>3036</v>
      </c>
      <c r="F1639" s="13" t="s">
        <v>3035</v>
      </c>
      <c r="G1639" s="14" t="str">
        <f t="shared" si="25"/>
        <v>40216</v>
      </c>
      <c r="H1639" s="14" t="s">
        <v>67</v>
      </c>
      <c r="I1639" s="14" t="s">
        <v>5430</v>
      </c>
      <c r="J1639" s="14" t="s">
        <v>28</v>
      </c>
    </row>
    <row r="1640" spans="4:10" ht="25" customHeight="1" x14ac:dyDescent="0.2">
      <c r="D1640" s="13" t="s">
        <v>113</v>
      </c>
      <c r="E1640" s="13" t="s">
        <v>3038</v>
      </c>
      <c r="F1640" s="13" t="s">
        <v>3037</v>
      </c>
      <c r="G1640" s="14" t="str">
        <f t="shared" si="25"/>
        <v>40217</v>
      </c>
      <c r="H1640" s="14" t="s">
        <v>67</v>
      </c>
      <c r="I1640" s="14" t="s">
        <v>5431</v>
      </c>
      <c r="J1640" s="14" t="s">
        <v>28</v>
      </c>
    </row>
    <row r="1641" spans="4:10" ht="25" customHeight="1" x14ac:dyDescent="0.2">
      <c r="D1641" s="13" t="s">
        <v>113</v>
      </c>
      <c r="E1641" s="13" t="s">
        <v>3040</v>
      </c>
      <c r="F1641" s="13" t="s">
        <v>3039</v>
      </c>
      <c r="G1641" s="14" t="str">
        <f t="shared" si="25"/>
        <v>40218</v>
      </c>
      <c r="H1641" s="14" t="s">
        <v>67</v>
      </c>
      <c r="I1641" s="14" t="s">
        <v>5432</v>
      </c>
      <c r="J1641" s="14" t="s">
        <v>28</v>
      </c>
    </row>
    <row r="1642" spans="4:10" ht="25" customHeight="1" x14ac:dyDescent="0.2">
      <c r="D1642" s="13" t="s">
        <v>113</v>
      </c>
      <c r="E1642" s="13" t="s">
        <v>3042</v>
      </c>
      <c r="F1642" s="13" t="s">
        <v>3041</v>
      </c>
      <c r="G1642" s="14" t="str">
        <f t="shared" si="25"/>
        <v>40219</v>
      </c>
      <c r="H1642" s="14" t="s">
        <v>67</v>
      </c>
      <c r="I1642" s="14" t="s">
        <v>5433</v>
      </c>
      <c r="J1642" s="14" t="s">
        <v>28</v>
      </c>
    </row>
    <row r="1643" spans="4:10" ht="25" customHeight="1" x14ac:dyDescent="0.2">
      <c r="D1643" s="13" t="s">
        <v>113</v>
      </c>
      <c r="E1643" s="13" t="s">
        <v>3044</v>
      </c>
      <c r="F1643" s="13" t="s">
        <v>3043</v>
      </c>
      <c r="G1643" s="14" t="str">
        <f t="shared" si="25"/>
        <v>40220</v>
      </c>
      <c r="H1643" s="14" t="s">
        <v>67</v>
      </c>
      <c r="I1643" s="14" t="s">
        <v>5434</v>
      </c>
      <c r="J1643" s="14" t="s">
        <v>28</v>
      </c>
    </row>
    <row r="1644" spans="4:10" ht="25" customHeight="1" x14ac:dyDescent="0.2">
      <c r="D1644" s="13" t="s">
        <v>113</v>
      </c>
      <c r="E1644" s="13" t="s">
        <v>3046</v>
      </c>
      <c r="F1644" s="13" t="s">
        <v>3045</v>
      </c>
      <c r="G1644" s="14" t="str">
        <f t="shared" si="25"/>
        <v>40221</v>
      </c>
      <c r="H1644" s="14" t="s">
        <v>67</v>
      </c>
      <c r="I1644" s="14" t="s">
        <v>5435</v>
      </c>
      <c r="J1644" s="14" t="s">
        <v>28</v>
      </c>
    </row>
    <row r="1645" spans="4:10" ht="25" customHeight="1" x14ac:dyDescent="0.2">
      <c r="D1645" s="13" t="s">
        <v>113</v>
      </c>
      <c r="E1645" s="13" t="s">
        <v>3048</v>
      </c>
      <c r="F1645" s="13" t="s">
        <v>3047</v>
      </c>
      <c r="G1645" s="14" t="str">
        <f t="shared" si="25"/>
        <v>40223</v>
      </c>
      <c r="H1645" s="14" t="s">
        <v>67</v>
      </c>
      <c r="I1645" s="14" t="s">
        <v>5436</v>
      </c>
      <c r="J1645" s="14" t="s">
        <v>28</v>
      </c>
    </row>
    <row r="1646" spans="4:10" ht="25" customHeight="1" x14ac:dyDescent="0.2">
      <c r="D1646" s="13" t="s">
        <v>113</v>
      </c>
      <c r="E1646" s="13" t="s">
        <v>3050</v>
      </c>
      <c r="F1646" s="13" t="s">
        <v>3049</v>
      </c>
      <c r="G1646" s="14" t="str">
        <f t="shared" si="25"/>
        <v>40224</v>
      </c>
      <c r="H1646" s="14" t="s">
        <v>67</v>
      </c>
      <c r="I1646" s="14" t="s">
        <v>5437</v>
      </c>
      <c r="J1646" s="14" t="s">
        <v>28</v>
      </c>
    </row>
    <row r="1647" spans="4:10" ht="25" customHeight="1" x14ac:dyDescent="0.2">
      <c r="D1647" s="13" t="s">
        <v>113</v>
      </c>
      <c r="E1647" s="13" t="s">
        <v>3052</v>
      </c>
      <c r="F1647" s="13" t="s">
        <v>3051</v>
      </c>
      <c r="G1647" s="14" t="str">
        <f t="shared" si="25"/>
        <v>40225</v>
      </c>
      <c r="H1647" s="14" t="s">
        <v>67</v>
      </c>
      <c r="I1647" s="14" t="s">
        <v>5438</v>
      </c>
      <c r="J1647" s="14" t="s">
        <v>28</v>
      </c>
    </row>
    <row r="1648" spans="4:10" ht="25" customHeight="1" x14ac:dyDescent="0.2">
      <c r="D1648" s="13" t="s">
        <v>113</v>
      </c>
      <c r="E1648" s="13" t="s">
        <v>3054</v>
      </c>
      <c r="F1648" s="13" t="s">
        <v>3053</v>
      </c>
      <c r="G1648" s="14" t="str">
        <f t="shared" si="25"/>
        <v>40226</v>
      </c>
      <c r="H1648" s="14" t="s">
        <v>67</v>
      </c>
      <c r="I1648" s="14" t="s">
        <v>5439</v>
      </c>
      <c r="J1648" s="14" t="s">
        <v>28</v>
      </c>
    </row>
    <row r="1649" spans="4:10" ht="25" customHeight="1" x14ac:dyDescent="0.2">
      <c r="D1649" s="13" t="s">
        <v>113</v>
      </c>
      <c r="E1649" s="13" t="s">
        <v>3056</v>
      </c>
      <c r="F1649" s="13" t="s">
        <v>3055</v>
      </c>
      <c r="G1649" s="14" t="str">
        <f t="shared" si="25"/>
        <v>40227</v>
      </c>
      <c r="H1649" s="14" t="s">
        <v>67</v>
      </c>
      <c r="I1649" s="14" t="s">
        <v>5440</v>
      </c>
      <c r="J1649" s="14" t="s">
        <v>28</v>
      </c>
    </row>
    <row r="1650" spans="4:10" ht="25" customHeight="1" x14ac:dyDescent="0.2">
      <c r="D1650" s="13" t="s">
        <v>113</v>
      </c>
      <c r="E1650" s="13" t="s">
        <v>3058</v>
      </c>
      <c r="F1650" s="13" t="s">
        <v>3057</v>
      </c>
      <c r="G1650" s="14" t="str">
        <f t="shared" si="25"/>
        <v>40228</v>
      </c>
      <c r="H1650" s="14" t="s">
        <v>67</v>
      </c>
      <c r="I1650" s="14" t="s">
        <v>5441</v>
      </c>
      <c r="J1650" s="14" t="s">
        <v>28</v>
      </c>
    </row>
    <row r="1651" spans="4:10" ht="25" customHeight="1" x14ac:dyDescent="0.2">
      <c r="D1651" s="13" t="s">
        <v>113</v>
      </c>
      <c r="E1651" s="13" t="s">
        <v>3060</v>
      </c>
      <c r="F1651" s="13" t="s">
        <v>3059</v>
      </c>
      <c r="G1651" s="14" t="str">
        <f t="shared" si="25"/>
        <v>40229</v>
      </c>
      <c r="H1651" s="14" t="s">
        <v>67</v>
      </c>
      <c r="I1651" s="14" t="s">
        <v>5442</v>
      </c>
      <c r="J1651" s="14" t="s">
        <v>28</v>
      </c>
    </row>
    <row r="1652" spans="4:10" ht="25" customHeight="1" x14ac:dyDescent="0.2">
      <c r="D1652" s="13" t="s">
        <v>113</v>
      </c>
      <c r="E1652" s="13" t="s">
        <v>3062</v>
      </c>
      <c r="F1652" s="13" t="s">
        <v>3061</v>
      </c>
      <c r="G1652" s="14" t="str">
        <f t="shared" si="25"/>
        <v>40230</v>
      </c>
      <c r="H1652" s="14" t="s">
        <v>67</v>
      </c>
      <c r="I1652" s="14" t="s">
        <v>5443</v>
      </c>
      <c r="J1652" s="14" t="s">
        <v>28</v>
      </c>
    </row>
    <row r="1653" spans="4:10" ht="25" customHeight="1" x14ac:dyDescent="0.2">
      <c r="D1653" s="13" t="s">
        <v>3064</v>
      </c>
      <c r="E1653" s="13" t="s">
        <v>3065</v>
      </c>
      <c r="F1653" s="13" t="s">
        <v>3063</v>
      </c>
      <c r="G1653" s="14" t="str">
        <f t="shared" si="25"/>
        <v>40231</v>
      </c>
      <c r="H1653" s="14" t="s">
        <v>67</v>
      </c>
      <c r="I1653" s="14" t="s">
        <v>4441</v>
      </c>
      <c r="J1653" s="14" t="s">
        <v>28</v>
      </c>
    </row>
    <row r="1654" spans="4:10" ht="25" customHeight="1" x14ac:dyDescent="0.2">
      <c r="D1654" s="13" t="s">
        <v>113</v>
      </c>
      <c r="E1654" s="13" t="s">
        <v>3067</v>
      </c>
      <c r="F1654" s="13" t="s">
        <v>3066</v>
      </c>
      <c r="G1654" s="14" t="str">
        <f t="shared" si="25"/>
        <v>40341</v>
      </c>
      <c r="H1654" s="14" t="s">
        <v>67</v>
      </c>
      <c r="I1654" s="14" t="s">
        <v>28</v>
      </c>
      <c r="J1654" s="14" t="s">
        <v>5444</v>
      </c>
    </row>
    <row r="1655" spans="4:10" ht="25" customHeight="1" x14ac:dyDescent="0.2">
      <c r="D1655" s="13" t="s">
        <v>113</v>
      </c>
      <c r="E1655" s="13" t="s">
        <v>3069</v>
      </c>
      <c r="F1655" s="13" t="s">
        <v>3068</v>
      </c>
      <c r="G1655" s="14" t="str">
        <f t="shared" si="25"/>
        <v>40342</v>
      </c>
      <c r="H1655" s="14" t="s">
        <v>67</v>
      </c>
      <c r="I1655" s="14" t="s">
        <v>28</v>
      </c>
      <c r="J1655" s="14" t="s">
        <v>5445</v>
      </c>
    </row>
    <row r="1656" spans="4:10" ht="25" customHeight="1" x14ac:dyDescent="0.2">
      <c r="D1656" s="13" t="s">
        <v>113</v>
      </c>
      <c r="E1656" s="13" t="s">
        <v>3071</v>
      </c>
      <c r="F1656" s="13" t="s">
        <v>3070</v>
      </c>
      <c r="G1656" s="14" t="str">
        <f t="shared" si="25"/>
        <v>40343</v>
      </c>
      <c r="H1656" s="14" t="s">
        <v>67</v>
      </c>
      <c r="I1656" s="14" t="s">
        <v>28</v>
      </c>
      <c r="J1656" s="14" t="s">
        <v>5446</v>
      </c>
    </row>
    <row r="1657" spans="4:10" ht="25" customHeight="1" x14ac:dyDescent="0.2">
      <c r="D1657" s="13" t="s">
        <v>113</v>
      </c>
      <c r="E1657" s="13" t="s">
        <v>3073</v>
      </c>
      <c r="F1657" s="13" t="s">
        <v>3072</v>
      </c>
      <c r="G1657" s="14" t="str">
        <f t="shared" si="25"/>
        <v>40344</v>
      </c>
      <c r="H1657" s="14" t="s">
        <v>67</v>
      </c>
      <c r="I1657" s="14" t="s">
        <v>28</v>
      </c>
      <c r="J1657" s="14" t="s">
        <v>5447</v>
      </c>
    </row>
    <row r="1658" spans="4:10" ht="25" customHeight="1" x14ac:dyDescent="0.2">
      <c r="D1658" s="13" t="s">
        <v>113</v>
      </c>
      <c r="E1658" s="13" t="s">
        <v>3075</v>
      </c>
      <c r="F1658" s="13" t="s">
        <v>3074</v>
      </c>
      <c r="G1658" s="14" t="str">
        <f t="shared" si="25"/>
        <v>40345</v>
      </c>
      <c r="H1658" s="14" t="s">
        <v>67</v>
      </c>
      <c r="I1658" s="14" t="s">
        <v>28</v>
      </c>
      <c r="J1658" s="14" t="s">
        <v>5206</v>
      </c>
    </row>
    <row r="1659" spans="4:10" ht="25" customHeight="1" x14ac:dyDescent="0.2">
      <c r="D1659" s="13" t="s">
        <v>113</v>
      </c>
      <c r="E1659" s="13" t="s">
        <v>3077</v>
      </c>
      <c r="F1659" s="13" t="s">
        <v>3076</v>
      </c>
      <c r="G1659" s="14" t="str">
        <f t="shared" si="25"/>
        <v>40348</v>
      </c>
      <c r="H1659" s="14" t="s">
        <v>67</v>
      </c>
      <c r="I1659" s="14" t="s">
        <v>28</v>
      </c>
      <c r="J1659" s="14" t="s">
        <v>5448</v>
      </c>
    </row>
    <row r="1660" spans="4:10" ht="25" customHeight="1" x14ac:dyDescent="0.2">
      <c r="D1660" s="13" t="s">
        <v>113</v>
      </c>
      <c r="E1660" s="13" t="s">
        <v>3079</v>
      </c>
      <c r="F1660" s="13" t="s">
        <v>3078</v>
      </c>
      <c r="G1660" s="14" t="str">
        <f t="shared" si="25"/>
        <v>40349</v>
      </c>
      <c r="H1660" s="14" t="s">
        <v>67</v>
      </c>
      <c r="I1660" s="14" t="s">
        <v>28</v>
      </c>
      <c r="J1660" s="14" t="s">
        <v>5449</v>
      </c>
    </row>
    <row r="1661" spans="4:10" ht="25" customHeight="1" x14ac:dyDescent="0.2">
      <c r="D1661" s="13" t="s">
        <v>113</v>
      </c>
      <c r="E1661" s="13" t="s">
        <v>3081</v>
      </c>
      <c r="F1661" s="13" t="s">
        <v>3080</v>
      </c>
      <c r="G1661" s="14" t="str">
        <f t="shared" si="25"/>
        <v>40381</v>
      </c>
      <c r="H1661" s="14" t="s">
        <v>67</v>
      </c>
      <c r="I1661" s="14" t="s">
        <v>28</v>
      </c>
      <c r="J1661" s="14" t="s">
        <v>5136</v>
      </c>
    </row>
    <row r="1662" spans="4:10" ht="25" customHeight="1" x14ac:dyDescent="0.2">
      <c r="D1662" s="13" t="s">
        <v>113</v>
      </c>
      <c r="E1662" s="13" t="s">
        <v>3083</v>
      </c>
      <c r="F1662" s="13" t="s">
        <v>3082</v>
      </c>
      <c r="G1662" s="14" t="str">
        <f t="shared" si="25"/>
        <v>40382</v>
      </c>
      <c r="H1662" s="14" t="s">
        <v>67</v>
      </c>
      <c r="I1662" s="14" t="s">
        <v>28</v>
      </c>
      <c r="J1662" s="14" t="s">
        <v>5450</v>
      </c>
    </row>
    <row r="1663" spans="4:10" ht="25" customHeight="1" x14ac:dyDescent="0.2">
      <c r="D1663" s="13" t="s">
        <v>113</v>
      </c>
      <c r="E1663" s="13" t="s">
        <v>3085</v>
      </c>
      <c r="F1663" s="13" t="s">
        <v>3084</v>
      </c>
      <c r="G1663" s="14" t="str">
        <f t="shared" si="25"/>
        <v>40383</v>
      </c>
      <c r="H1663" s="14" t="s">
        <v>67</v>
      </c>
      <c r="I1663" s="14" t="s">
        <v>28</v>
      </c>
      <c r="J1663" s="14" t="s">
        <v>5451</v>
      </c>
    </row>
    <row r="1664" spans="4:10" ht="25" customHeight="1" x14ac:dyDescent="0.2">
      <c r="D1664" s="13" t="s">
        <v>113</v>
      </c>
      <c r="E1664" s="13" t="s">
        <v>3087</v>
      </c>
      <c r="F1664" s="13" t="s">
        <v>3086</v>
      </c>
      <c r="G1664" s="14" t="str">
        <f t="shared" si="25"/>
        <v>40384</v>
      </c>
      <c r="H1664" s="14" t="s">
        <v>67</v>
      </c>
      <c r="I1664" s="14" t="s">
        <v>28</v>
      </c>
      <c r="J1664" s="14" t="s">
        <v>5452</v>
      </c>
    </row>
    <row r="1665" spans="4:10" ht="25" customHeight="1" x14ac:dyDescent="0.2">
      <c r="D1665" s="13" t="s">
        <v>113</v>
      </c>
      <c r="E1665" s="13" t="s">
        <v>3089</v>
      </c>
      <c r="F1665" s="13" t="s">
        <v>3088</v>
      </c>
      <c r="G1665" s="14" t="str">
        <f t="shared" si="25"/>
        <v>40401</v>
      </c>
      <c r="H1665" s="14" t="s">
        <v>67</v>
      </c>
      <c r="I1665" s="14" t="s">
        <v>28</v>
      </c>
      <c r="J1665" s="14" t="s">
        <v>5453</v>
      </c>
    </row>
    <row r="1666" spans="4:10" ht="25" customHeight="1" x14ac:dyDescent="0.2">
      <c r="D1666" s="13" t="s">
        <v>113</v>
      </c>
      <c r="E1666" s="13" t="s">
        <v>3091</v>
      </c>
      <c r="F1666" s="13" t="s">
        <v>3090</v>
      </c>
      <c r="G1666" s="14" t="str">
        <f t="shared" si="25"/>
        <v>40402</v>
      </c>
      <c r="H1666" s="14" t="s">
        <v>67</v>
      </c>
      <c r="I1666" s="14" t="s">
        <v>28</v>
      </c>
      <c r="J1666" s="14" t="s">
        <v>5454</v>
      </c>
    </row>
    <row r="1667" spans="4:10" ht="25" customHeight="1" x14ac:dyDescent="0.2">
      <c r="D1667" s="13" t="s">
        <v>113</v>
      </c>
      <c r="E1667" s="13" t="s">
        <v>3093</v>
      </c>
      <c r="F1667" s="13" t="s">
        <v>3092</v>
      </c>
      <c r="G1667" s="14" t="str">
        <f t="shared" si="25"/>
        <v>40421</v>
      </c>
      <c r="H1667" s="14" t="s">
        <v>67</v>
      </c>
      <c r="I1667" s="14" t="s">
        <v>28</v>
      </c>
      <c r="J1667" s="14" t="s">
        <v>5455</v>
      </c>
    </row>
    <row r="1668" spans="4:10" ht="25" customHeight="1" x14ac:dyDescent="0.2">
      <c r="D1668" s="13" t="s">
        <v>113</v>
      </c>
      <c r="E1668" s="13" t="s">
        <v>3095</v>
      </c>
      <c r="F1668" s="13" t="s">
        <v>3094</v>
      </c>
      <c r="G1668" s="14" t="str">
        <f t="shared" si="25"/>
        <v>40447</v>
      </c>
      <c r="H1668" s="14" t="s">
        <v>67</v>
      </c>
      <c r="I1668" s="14" t="s">
        <v>28</v>
      </c>
      <c r="J1668" s="14" t="s">
        <v>5456</v>
      </c>
    </row>
    <row r="1669" spans="4:10" ht="25" customHeight="1" x14ac:dyDescent="0.2">
      <c r="D1669" s="13" t="s">
        <v>113</v>
      </c>
      <c r="E1669" s="13" t="s">
        <v>3097</v>
      </c>
      <c r="F1669" s="13" t="s">
        <v>3096</v>
      </c>
      <c r="G1669" s="14" t="str">
        <f t="shared" ref="G1669:G1732" si="26">LEFT(F1669,5)</f>
        <v>40448</v>
      </c>
      <c r="H1669" s="14" t="s">
        <v>67</v>
      </c>
      <c r="I1669" s="14" t="s">
        <v>28</v>
      </c>
      <c r="J1669" s="14" t="s">
        <v>5457</v>
      </c>
    </row>
    <row r="1670" spans="4:10" ht="25" customHeight="1" x14ac:dyDescent="0.2">
      <c r="D1670" s="13" t="s">
        <v>113</v>
      </c>
      <c r="E1670" s="13" t="s">
        <v>3099</v>
      </c>
      <c r="F1670" s="13" t="s">
        <v>3098</v>
      </c>
      <c r="G1670" s="14" t="str">
        <f t="shared" si="26"/>
        <v>40503</v>
      </c>
      <c r="H1670" s="14" t="s">
        <v>67</v>
      </c>
      <c r="I1670" s="14" t="s">
        <v>28</v>
      </c>
      <c r="J1670" s="14" t="s">
        <v>5458</v>
      </c>
    </row>
    <row r="1671" spans="4:10" ht="25" customHeight="1" x14ac:dyDescent="0.2">
      <c r="D1671" s="13" t="s">
        <v>113</v>
      </c>
      <c r="E1671" s="13" t="s">
        <v>3101</v>
      </c>
      <c r="F1671" s="13" t="s">
        <v>3100</v>
      </c>
      <c r="G1671" s="14" t="str">
        <f t="shared" si="26"/>
        <v>40522</v>
      </c>
      <c r="H1671" s="14" t="s">
        <v>67</v>
      </c>
      <c r="I1671" s="14" t="s">
        <v>28</v>
      </c>
      <c r="J1671" s="14" t="s">
        <v>5459</v>
      </c>
    </row>
    <row r="1672" spans="4:10" ht="25" customHeight="1" x14ac:dyDescent="0.2">
      <c r="D1672" s="13" t="s">
        <v>113</v>
      </c>
      <c r="E1672" s="13" t="s">
        <v>2587</v>
      </c>
      <c r="F1672" s="13" t="s">
        <v>3102</v>
      </c>
      <c r="G1672" s="14" t="str">
        <f t="shared" si="26"/>
        <v>40544</v>
      </c>
      <c r="H1672" s="14" t="s">
        <v>67</v>
      </c>
      <c r="I1672" s="14" t="s">
        <v>28</v>
      </c>
      <c r="J1672" s="14" t="s">
        <v>5214</v>
      </c>
    </row>
    <row r="1673" spans="4:10" ht="25" customHeight="1" x14ac:dyDescent="0.2">
      <c r="D1673" s="13" t="s">
        <v>113</v>
      </c>
      <c r="E1673" s="13" t="s">
        <v>3104</v>
      </c>
      <c r="F1673" s="13" t="s">
        <v>3103</v>
      </c>
      <c r="G1673" s="14" t="str">
        <f t="shared" si="26"/>
        <v>40601</v>
      </c>
      <c r="H1673" s="14" t="s">
        <v>67</v>
      </c>
      <c r="I1673" s="14" t="s">
        <v>28</v>
      </c>
      <c r="J1673" s="14" t="s">
        <v>5460</v>
      </c>
    </row>
    <row r="1674" spans="4:10" ht="25" customHeight="1" x14ac:dyDescent="0.2">
      <c r="D1674" s="13" t="s">
        <v>113</v>
      </c>
      <c r="E1674" s="13" t="s">
        <v>3106</v>
      </c>
      <c r="F1674" s="13" t="s">
        <v>3105</v>
      </c>
      <c r="G1674" s="14" t="str">
        <f t="shared" si="26"/>
        <v>40602</v>
      </c>
      <c r="H1674" s="14" t="s">
        <v>67</v>
      </c>
      <c r="I1674" s="14" t="s">
        <v>28</v>
      </c>
      <c r="J1674" s="14" t="s">
        <v>5461</v>
      </c>
    </row>
    <row r="1675" spans="4:10" ht="25" customHeight="1" x14ac:dyDescent="0.2">
      <c r="D1675" s="13" t="s">
        <v>113</v>
      </c>
      <c r="E1675" s="13" t="s">
        <v>3108</v>
      </c>
      <c r="F1675" s="13" t="s">
        <v>3107</v>
      </c>
      <c r="G1675" s="14" t="str">
        <f t="shared" si="26"/>
        <v>40604</v>
      </c>
      <c r="H1675" s="14" t="s">
        <v>67</v>
      </c>
      <c r="I1675" s="14" t="s">
        <v>28</v>
      </c>
      <c r="J1675" s="14" t="s">
        <v>5462</v>
      </c>
    </row>
    <row r="1676" spans="4:10" ht="25" customHeight="1" x14ac:dyDescent="0.2">
      <c r="D1676" s="13" t="s">
        <v>113</v>
      </c>
      <c r="E1676" s="13" t="s">
        <v>675</v>
      </c>
      <c r="F1676" s="13" t="s">
        <v>3109</v>
      </c>
      <c r="G1676" s="14" t="str">
        <f t="shared" si="26"/>
        <v>40605</v>
      </c>
      <c r="H1676" s="14" t="s">
        <v>67</v>
      </c>
      <c r="I1676" s="14" t="s">
        <v>28</v>
      </c>
      <c r="J1676" s="14" t="s">
        <v>4246</v>
      </c>
    </row>
    <row r="1677" spans="4:10" ht="25" customHeight="1" x14ac:dyDescent="0.2">
      <c r="D1677" s="13" t="s">
        <v>113</v>
      </c>
      <c r="E1677" s="13" t="s">
        <v>3111</v>
      </c>
      <c r="F1677" s="13" t="s">
        <v>3110</v>
      </c>
      <c r="G1677" s="14" t="str">
        <f t="shared" si="26"/>
        <v>40608</v>
      </c>
      <c r="H1677" s="14" t="s">
        <v>67</v>
      </c>
      <c r="I1677" s="14" t="s">
        <v>28</v>
      </c>
      <c r="J1677" s="14" t="s">
        <v>5463</v>
      </c>
    </row>
    <row r="1678" spans="4:10" ht="25" customHeight="1" x14ac:dyDescent="0.2">
      <c r="D1678" s="13" t="s">
        <v>113</v>
      </c>
      <c r="E1678" s="13" t="s">
        <v>3113</v>
      </c>
      <c r="F1678" s="13" t="s">
        <v>3112</v>
      </c>
      <c r="G1678" s="14" t="str">
        <f t="shared" si="26"/>
        <v>40609</v>
      </c>
      <c r="H1678" s="14" t="s">
        <v>67</v>
      </c>
      <c r="I1678" s="14" t="s">
        <v>28</v>
      </c>
      <c r="J1678" s="14" t="s">
        <v>5464</v>
      </c>
    </row>
    <row r="1679" spans="4:10" ht="25" customHeight="1" x14ac:dyDescent="0.2">
      <c r="D1679" s="13" t="s">
        <v>113</v>
      </c>
      <c r="E1679" s="13" t="s">
        <v>3115</v>
      </c>
      <c r="F1679" s="13" t="s">
        <v>3114</v>
      </c>
      <c r="G1679" s="14" t="str">
        <f t="shared" si="26"/>
        <v>40610</v>
      </c>
      <c r="H1679" s="14" t="s">
        <v>67</v>
      </c>
      <c r="I1679" s="14" t="s">
        <v>28</v>
      </c>
      <c r="J1679" s="14" t="s">
        <v>5465</v>
      </c>
    </row>
    <row r="1680" spans="4:10" ht="25" customHeight="1" x14ac:dyDescent="0.2">
      <c r="D1680" s="13" t="s">
        <v>113</v>
      </c>
      <c r="E1680" s="13" t="s">
        <v>3117</v>
      </c>
      <c r="F1680" s="13" t="s">
        <v>3116</v>
      </c>
      <c r="G1680" s="14" t="str">
        <f t="shared" si="26"/>
        <v>40621</v>
      </c>
      <c r="H1680" s="14" t="s">
        <v>67</v>
      </c>
      <c r="I1680" s="14" t="s">
        <v>28</v>
      </c>
      <c r="J1680" s="14" t="s">
        <v>5466</v>
      </c>
    </row>
    <row r="1681" spans="4:10" ht="25" customHeight="1" x14ac:dyDescent="0.2">
      <c r="D1681" s="13" t="s">
        <v>113</v>
      </c>
      <c r="E1681" s="13" t="s">
        <v>3119</v>
      </c>
      <c r="F1681" s="13" t="s">
        <v>3118</v>
      </c>
      <c r="G1681" s="14" t="str">
        <f t="shared" si="26"/>
        <v>40625</v>
      </c>
      <c r="H1681" s="14" t="s">
        <v>67</v>
      </c>
      <c r="I1681" s="14" t="s">
        <v>28</v>
      </c>
      <c r="J1681" s="14" t="s">
        <v>5467</v>
      </c>
    </row>
    <row r="1682" spans="4:10" ht="25" customHeight="1" x14ac:dyDescent="0.2">
      <c r="D1682" s="13" t="s">
        <v>113</v>
      </c>
      <c r="E1682" s="13" t="s">
        <v>3121</v>
      </c>
      <c r="F1682" s="13" t="s">
        <v>3120</v>
      </c>
      <c r="G1682" s="14" t="str">
        <f t="shared" si="26"/>
        <v>40642</v>
      </c>
      <c r="H1682" s="14" t="s">
        <v>67</v>
      </c>
      <c r="I1682" s="14" t="s">
        <v>28</v>
      </c>
      <c r="J1682" s="14" t="s">
        <v>5468</v>
      </c>
    </row>
    <row r="1683" spans="4:10" ht="25" customHeight="1" x14ac:dyDescent="0.2">
      <c r="D1683" s="13" t="s">
        <v>113</v>
      </c>
      <c r="E1683" s="13" t="s">
        <v>3123</v>
      </c>
      <c r="F1683" s="13" t="s">
        <v>3122</v>
      </c>
      <c r="G1683" s="14" t="str">
        <f t="shared" si="26"/>
        <v>40646</v>
      </c>
      <c r="H1683" s="14" t="s">
        <v>67</v>
      </c>
      <c r="I1683" s="14" t="s">
        <v>28</v>
      </c>
      <c r="J1683" s="14" t="s">
        <v>5469</v>
      </c>
    </row>
    <row r="1684" spans="4:10" ht="25" customHeight="1" x14ac:dyDescent="0.2">
      <c r="D1684" s="13" t="s">
        <v>113</v>
      </c>
      <c r="E1684" s="13" t="s">
        <v>3125</v>
      </c>
      <c r="F1684" s="13" t="s">
        <v>3124</v>
      </c>
      <c r="G1684" s="14" t="str">
        <f t="shared" si="26"/>
        <v>40647</v>
      </c>
      <c r="H1684" s="14" t="s">
        <v>67</v>
      </c>
      <c r="I1684" s="14" t="s">
        <v>28</v>
      </c>
      <c r="J1684" s="14" t="s">
        <v>5470</v>
      </c>
    </row>
    <row r="1685" spans="4:10" ht="25" customHeight="1" x14ac:dyDescent="0.2">
      <c r="D1685" s="13" t="s">
        <v>114</v>
      </c>
      <c r="E1685" s="13" t="s">
        <v>3127</v>
      </c>
      <c r="F1685" s="13" t="s">
        <v>3126</v>
      </c>
      <c r="G1685" s="14" t="str">
        <f t="shared" si="26"/>
        <v>41201</v>
      </c>
      <c r="H1685" s="14" t="s">
        <v>68</v>
      </c>
      <c r="I1685" s="14" t="s">
        <v>68</v>
      </c>
      <c r="J1685" s="14" t="s">
        <v>28</v>
      </c>
    </row>
    <row r="1686" spans="4:10" ht="25" customHeight="1" x14ac:dyDescent="0.2">
      <c r="D1686" s="13" t="s">
        <v>114</v>
      </c>
      <c r="E1686" s="13" t="s">
        <v>3129</v>
      </c>
      <c r="F1686" s="13" t="s">
        <v>3128</v>
      </c>
      <c r="G1686" s="14" t="str">
        <f t="shared" si="26"/>
        <v>41202</v>
      </c>
      <c r="H1686" s="14" t="s">
        <v>68</v>
      </c>
      <c r="I1686" s="14" t="s">
        <v>5471</v>
      </c>
      <c r="J1686" s="14" t="s">
        <v>28</v>
      </c>
    </row>
    <row r="1687" spans="4:10" ht="25" customHeight="1" x14ac:dyDescent="0.2">
      <c r="D1687" s="13" t="s">
        <v>114</v>
      </c>
      <c r="E1687" s="13" t="s">
        <v>3131</v>
      </c>
      <c r="F1687" s="13" t="s">
        <v>3130</v>
      </c>
      <c r="G1687" s="14" t="str">
        <f t="shared" si="26"/>
        <v>41203</v>
      </c>
      <c r="H1687" s="14" t="s">
        <v>68</v>
      </c>
      <c r="I1687" s="14" t="s">
        <v>5472</v>
      </c>
      <c r="J1687" s="14" t="s">
        <v>28</v>
      </c>
    </row>
    <row r="1688" spans="4:10" ht="25" customHeight="1" x14ac:dyDescent="0.2">
      <c r="D1688" s="13" t="s">
        <v>114</v>
      </c>
      <c r="E1688" s="13" t="s">
        <v>3133</v>
      </c>
      <c r="F1688" s="13" t="s">
        <v>3132</v>
      </c>
      <c r="G1688" s="14" t="str">
        <f t="shared" si="26"/>
        <v>41204</v>
      </c>
      <c r="H1688" s="14" t="s">
        <v>68</v>
      </c>
      <c r="I1688" s="14" t="s">
        <v>5473</v>
      </c>
      <c r="J1688" s="14" t="s">
        <v>28</v>
      </c>
    </row>
    <row r="1689" spans="4:10" ht="25" customHeight="1" x14ac:dyDescent="0.2">
      <c r="D1689" s="13" t="s">
        <v>114</v>
      </c>
      <c r="E1689" s="13" t="s">
        <v>3135</v>
      </c>
      <c r="F1689" s="13" t="s">
        <v>3134</v>
      </c>
      <c r="G1689" s="14" t="str">
        <f t="shared" si="26"/>
        <v>41205</v>
      </c>
      <c r="H1689" s="14" t="s">
        <v>68</v>
      </c>
      <c r="I1689" s="14" t="s">
        <v>5474</v>
      </c>
      <c r="J1689" s="14" t="s">
        <v>28</v>
      </c>
    </row>
    <row r="1690" spans="4:10" ht="25" customHeight="1" x14ac:dyDescent="0.2">
      <c r="D1690" s="13" t="s">
        <v>114</v>
      </c>
      <c r="E1690" s="13" t="s">
        <v>3137</v>
      </c>
      <c r="F1690" s="13" t="s">
        <v>3136</v>
      </c>
      <c r="G1690" s="14" t="str">
        <f t="shared" si="26"/>
        <v>41206</v>
      </c>
      <c r="H1690" s="14" t="s">
        <v>68</v>
      </c>
      <c r="I1690" s="14" t="s">
        <v>5475</v>
      </c>
      <c r="J1690" s="14" t="s">
        <v>28</v>
      </c>
    </row>
    <row r="1691" spans="4:10" ht="25" customHeight="1" x14ac:dyDescent="0.2">
      <c r="D1691" s="13" t="s">
        <v>114</v>
      </c>
      <c r="E1691" s="13" t="s">
        <v>3139</v>
      </c>
      <c r="F1691" s="13" t="s">
        <v>3138</v>
      </c>
      <c r="G1691" s="14" t="str">
        <f t="shared" si="26"/>
        <v>41207</v>
      </c>
      <c r="H1691" s="14" t="s">
        <v>68</v>
      </c>
      <c r="I1691" s="14" t="s">
        <v>5476</v>
      </c>
      <c r="J1691" s="14" t="s">
        <v>28</v>
      </c>
    </row>
    <row r="1692" spans="4:10" ht="25" customHeight="1" x14ac:dyDescent="0.2">
      <c r="D1692" s="13" t="s">
        <v>114</v>
      </c>
      <c r="E1692" s="13" t="s">
        <v>3141</v>
      </c>
      <c r="F1692" s="13" t="s">
        <v>3140</v>
      </c>
      <c r="G1692" s="14" t="str">
        <f t="shared" si="26"/>
        <v>41208</v>
      </c>
      <c r="H1692" s="14" t="s">
        <v>68</v>
      </c>
      <c r="I1692" s="14" t="s">
        <v>5477</v>
      </c>
      <c r="J1692" s="14" t="s">
        <v>28</v>
      </c>
    </row>
    <row r="1693" spans="4:10" ht="25" customHeight="1" x14ac:dyDescent="0.2">
      <c r="D1693" s="13" t="s">
        <v>114</v>
      </c>
      <c r="E1693" s="13" t="s">
        <v>3143</v>
      </c>
      <c r="F1693" s="13" t="s">
        <v>3142</v>
      </c>
      <c r="G1693" s="14" t="str">
        <f t="shared" si="26"/>
        <v>41209</v>
      </c>
      <c r="H1693" s="14" t="s">
        <v>68</v>
      </c>
      <c r="I1693" s="14" t="s">
        <v>5478</v>
      </c>
      <c r="J1693" s="14" t="s">
        <v>28</v>
      </c>
    </row>
    <row r="1694" spans="4:10" ht="25" customHeight="1" x14ac:dyDescent="0.2">
      <c r="D1694" s="13" t="s">
        <v>114</v>
      </c>
      <c r="E1694" s="13" t="s">
        <v>3145</v>
      </c>
      <c r="F1694" s="13" t="s">
        <v>3144</v>
      </c>
      <c r="G1694" s="14" t="str">
        <f t="shared" si="26"/>
        <v>41210</v>
      </c>
      <c r="H1694" s="14" t="s">
        <v>68</v>
      </c>
      <c r="I1694" s="14" t="s">
        <v>5479</v>
      </c>
      <c r="J1694" s="14" t="s">
        <v>28</v>
      </c>
    </row>
    <row r="1695" spans="4:10" ht="25" customHeight="1" x14ac:dyDescent="0.2">
      <c r="D1695" s="13" t="s">
        <v>114</v>
      </c>
      <c r="E1695" s="13" t="s">
        <v>3147</v>
      </c>
      <c r="F1695" s="13" t="s">
        <v>3146</v>
      </c>
      <c r="G1695" s="14" t="str">
        <f t="shared" si="26"/>
        <v>41327</v>
      </c>
      <c r="H1695" s="14" t="s">
        <v>68</v>
      </c>
      <c r="I1695" s="14" t="s">
        <v>28</v>
      </c>
      <c r="J1695" s="14" t="s">
        <v>5480</v>
      </c>
    </row>
    <row r="1696" spans="4:10" ht="25" customHeight="1" x14ac:dyDescent="0.2">
      <c r="D1696" s="13" t="s">
        <v>114</v>
      </c>
      <c r="E1696" s="13" t="s">
        <v>3149</v>
      </c>
      <c r="F1696" s="13" t="s">
        <v>3148</v>
      </c>
      <c r="G1696" s="14" t="str">
        <f t="shared" si="26"/>
        <v>41341</v>
      </c>
      <c r="H1696" s="14" t="s">
        <v>68</v>
      </c>
      <c r="I1696" s="14" t="s">
        <v>28</v>
      </c>
      <c r="J1696" s="14" t="s">
        <v>5481</v>
      </c>
    </row>
    <row r="1697" spans="4:10" ht="25" customHeight="1" x14ac:dyDescent="0.2">
      <c r="D1697" s="13" t="s">
        <v>114</v>
      </c>
      <c r="E1697" s="13" t="s">
        <v>3151</v>
      </c>
      <c r="F1697" s="13" t="s">
        <v>3150</v>
      </c>
      <c r="G1697" s="14" t="str">
        <f t="shared" si="26"/>
        <v>41345</v>
      </c>
      <c r="H1697" s="14" t="s">
        <v>68</v>
      </c>
      <c r="I1697" s="14" t="s">
        <v>28</v>
      </c>
      <c r="J1697" s="14" t="s">
        <v>5482</v>
      </c>
    </row>
    <row r="1698" spans="4:10" ht="25" customHeight="1" x14ac:dyDescent="0.2">
      <c r="D1698" s="13" t="s">
        <v>114</v>
      </c>
      <c r="E1698" s="13" t="s">
        <v>3153</v>
      </c>
      <c r="F1698" s="13" t="s">
        <v>3152</v>
      </c>
      <c r="G1698" s="14" t="str">
        <f t="shared" si="26"/>
        <v>41346</v>
      </c>
      <c r="H1698" s="14" t="s">
        <v>68</v>
      </c>
      <c r="I1698" s="14" t="s">
        <v>28</v>
      </c>
      <c r="J1698" s="14" t="s">
        <v>5483</v>
      </c>
    </row>
    <row r="1699" spans="4:10" ht="25" customHeight="1" x14ac:dyDescent="0.2">
      <c r="D1699" s="13" t="s">
        <v>114</v>
      </c>
      <c r="E1699" s="13" t="s">
        <v>3155</v>
      </c>
      <c r="F1699" s="13" t="s">
        <v>3154</v>
      </c>
      <c r="G1699" s="14" t="str">
        <f t="shared" si="26"/>
        <v>41387</v>
      </c>
      <c r="H1699" s="14" t="s">
        <v>68</v>
      </c>
      <c r="I1699" s="14" t="s">
        <v>28</v>
      </c>
      <c r="J1699" s="14" t="s">
        <v>5484</v>
      </c>
    </row>
    <row r="1700" spans="4:10" ht="25" customHeight="1" x14ac:dyDescent="0.2">
      <c r="D1700" s="13" t="s">
        <v>114</v>
      </c>
      <c r="E1700" s="13" t="s">
        <v>3157</v>
      </c>
      <c r="F1700" s="13" t="s">
        <v>3156</v>
      </c>
      <c r="G1700" s="14" t="str">
        <f t="shared" si="26"/>
        <v>41401</v>
      </c>
      <c r="H1700" s="14" t="s">
        <v>68</v>
      </c>
      <c r="I1700" s="14" t="s">
        <v>28</v>
      </c>
      <c r="J1700" s="14" t="s">
        <v>5203</v>
      </c>
    </row>
    <row r="1701" spans="4:10" ht="25" customHeight="1" x14ac:dyDescent="0.2">
      <c r="D1701" s="13" t="s">
        <v>114</v>
      </c>
      <c r="E1701" s="13" t="s">
        <v>3159</v>
      </c>
      <c r="F1701" s="13" t="s">
        <v>3158</v>
      </c>
      <c r="G1701" s="14" t="str">
        <f t="shared" si="26"/>
        <v>41423</v>
      </c>
      <c r="H1701" s="14" t="s">
        <v>68</v>
      </c>
      <c r="I1701" s="14" t="s">
        <v>28</v>
      </c>
      <c r="J1701" s="14" t="s">
        <v>4810</v>
      </c>
    </row>
    <row r="1702" spans="4:10" ht="25" customHeight="1" x14ac:dyDescent="0.2">
      <c r="D1702" s="13" t="s">
        <v>114</v>
      </c>
      <c r="E1702" s="13" t="s">
        <v>3161</v>
      </c>
      <c r="F1702" s="13" t="s">
        <v>3160</v>
      </c>
      <c r="G1702" s="14" t="str">
        <f t="shared" si="26"/>
        <v>41424</v>
      </c>
      <c r="H1702" s="14" t="s">
        <v>68</v>
      </c>
      <c r="I1702" s="14" t="s">
        <v>28</v>
      </c>
      <c r="J1702" s="14" t="s">
        <v>5485</v>
      </c>
    </row>
    <row r="1703" spans="4:10" ht="25" customHeight="1" x14ac:dyDescent="0.2">
      <c r="D1703" s="13" t="s">
        <v>114</v>
      </c>
      <c r="E1703" s="13" t="s">
        <v>3163</v>
      </c>
      <c r="F1703" s="13" t="s">
        <v>3162</v>
      </c>
      <c r="G1703" s="14" t="str">
        <f t="shared" si="26"/>
        <v>41425</v>
      </c>
      <c r="H1703" s="14" t="s">
        <v>68</v>
      </c>
      <c r="I1703" s="14" t="s">
        <v>28</v>
      </c>
      <c r="J1703" s="14" t="s">
        <v>4231</v>
      </c>
    </row>
    <row r="1704" spans="4:10" ht="25" customHeight="1" x14ac:dyDescent="0.2">
      <c r="D1704" s="13" t="s">
        <v>114</v>
      </c>
      <c r="E1704" s="13" t="s">
        <v>3165</v>
      </c>
      <c r="F1704" s="13" t="s">
        <v>3164</v>
      </c>
      <c r="G1704" s="14" t="str">
        <f t="shared" si="26"/>
        <v>41441</v>
      </c>
      <c r="H1704" s="14" t="s">
        <v>68</v>
      </c>
      <c r="I1704" s="14" t="s">
        <v>28</v>
      </c>
      <c r="J1704" s="14" t="s">
        <v>5486</v>
      </c>
    </row>
    <row r="1705" spans="4:10" ht="25" customHeight="1" x14ac:dyDescent="0.2">
      <c r="D1705" s="13" t="s">
        <v>115</v>
      </c>
      <c r="E1705" s="13" t="s">
        <v>3167</v>
      </c>
      <c r="F1705" s="13" t="s">
        <v>3166</v>
      </c>
      <c r="G1705" s="14" t="str">
        <f t="shared" si="26"/>
        <v>42201</v>
      </c>
      <c r="H1705" s="14" t="s">
        <v>69</v>
      </c>
      <c r="I1705" s="14" t="s">
        <v>69</v>
      </c>
      <c r="J1705" s="14" t="s">
        <v>28</v>
      </c>
    </row>
    <row r="1706" spans="4:10" ht="25" customHeight="1" x14ac:dyDescent="0.2">
      <c r="D1706" s="13" t="s">
        <v>115</v>
      </c>
      <c r="E1706" s="13" t="s">
        <v>3169</v>
      </c>
      <c r="F1706" s="13" t="s">
        <v>3168</v>
      </c>
      <c r="G1706" s="14" t="str">
        <f t="shared" si="26"/>
        <v>42202</v>
      </c>
      <c r="H1706" s="14" t="s">
        <v>69</v>
      </c>
      <c r="I1706" s="14" t="s">
        <v>5487</v>
      </c>
      <c r="J1706" s="14" t="s">
        <v>28</v>
      </c>
    </row>
    <row r="1707" spans="4:10" ht="25" customHeight="1" x14ac:dyDescent="0.2">
      <c r="D1707" s="13" t="s">
        <v>115</v>
      </c>
      <c r="E1707" s="13" t="s">
        <v>3171</v>
      </c>
      <c r="F1707" s="13" t="s">
        <v>3170</v>
      </c>
      <c r="G1707" s="14" t="str">
        <f t="shared" si="26"/>
        <v>42203</v>
      </c>
      <c r="H1707" s="14" t="s">
        <v>69</v>
      </c>
      <c r="I1707" s="14" t="s">
        <v>5488</v>
      </c>
      <c r="J1707" s="14" t="s">
        <v>28</v>
      </c>
    </row>
    <row r="1708" spans="4:10" ht="25" customHeight="1" x14ac:dyDescent="0.2">
      <c r="D1708" s="13" t="s">
        <v>115</v>
      </c>
      <c r="E1708" s="13" t="s">
        <v>3173</v>
      </c>
      <c r="F1708" s="13" t="s">
        <v>3172</v>
      </c>
      <c r="G1708" s="14" t="str">
        <f t="shared" si="26"/>
        <v>42204</v>
      </c>
      <c r="H1708" s="14" t="s">
        <v>69</v>
      </c>
      <c r="I1708" s="14" t="s">
        <v>5489</v>
      </c>
      <c r="J1708" s="14" t="s">
        <v>28</v>
      </c>
    </row>
    <row r="1709" spans="4:10" ht="25" customHeight="1" x14ac:dyDescent="0.2">
      <c r="D1709" s="13" t="s">
        <v>115</v>
      </c>
      <c r="E1709" s="13" t="s">
        <v>3175</v>
      </c>
      <c r="F1709" s="13" t="s">
        <v>3174</v>
      </c>
      <c r="G1709" s="14" t="str">
        <f t="shared" si="26"/>
        <v>42205</v>
      </c>
      <c r="H1709" s="14" t="s">
        <v>69</v>
      </c>
      <c r="I1709" s="14" t="s">
        <v>5490</v>
      </c>
      <c r="J1709" s="14" t="s">
        <v>28</v>
      </c>
    </row>
    <row r="1710" spans="4:10" ht="25" customHeight="1" x14ac:dyDescent="0.2">
      <c r="D1710" s="13" t="s">
        <v>115</v>
      </c>
      <c r="E1710" s="13" t="s">
        <v>3177</v>
      </c>
      <c r="F1710" s="13" t="s">
        <v>3176</v>
      </c>
      <c r="G1710" s="14" t="str">
        <f t="shared" si="26"/>
        <v>42207</v>
      </c>
      <c r="H1710" s="14" t="s">
        <v>69</v>
      </c>
      <c r="I1710" s="14" t="s">
        <v>5491</v>
      </c>
      <c r="J1710" s="14" t="s">
        <v>28</v>
      </c>
    </row>
    <row r="1711" spans="4:10" ht="25" customHeight="1" x14ac:dyDescent="0.2">
      <c r="D1711" s="13" t="s">
        <v>115</v>
      </c>
      <c r="E1711" s="13" t="s">
        <v>3179</v>
      </c>
      <c r="F1711" s="13" t="s">
        <v>3178</v>
      </c>
      <c r="G1711" s="14" t="str">
        <f t="shared" si="26"/>
        <v>42208</v>
      </c>
      <c r="H1711" s="14" t="s">
        <v>69</v>
      </c>
      <c r="I1711" s="14" t="s">
        <v>5492</v>
      </c>
      <c r="J1711" s="14" t="s">
        <v>28</v>
      </c>
    </row>
    <row r="1712" spans="4:10" ht="25" customHeight="1" x14ac:dyDescent="0.2">
      <c r="D1712" s="13" t="s">
        <v>115</v>
      </c>
      <c r="E1712" s="13" t="s">
        <v>3181</v>
      </c>
      <c r="F1712" s="13" t="s">
        <v>3180</v>
      </c>
      <c r="G1712" s="14" t="str">
        <f t="shared" si="26"/>
        <v>42209</v>
      </c>
      <c r="H1712" s="14" t="s">
        <v>69</v>
      </c>
      <c r="I1712" s="14" t="s">
        <v>5493</v>
      </c>
      <c r="J1712" s="14" t="s">
        <v>28</v>
      </c>
    </row>
    <row r="1713" spans="4:10" ht="25" customHeight="1" x14ac:dyDescent="0.2">
      <c r="D1713" s="13" t="s">
        <v>115</v>
      </c>
      <c r="E1713" s="13" t="s">
        <v>3183</v>
      </c>
      <c r="F1713" s="13" t="s">
        <v>3182</v>
      </c>
      <c r="G1713" s="14" t="str">
        <f t="shared" si="26"/>
        <v>42210</v>
      </c>
      <c r="H1713" s="14" t="s">
        <v>69</v>
      </c>
      <c r="I1713" s="14" t="s">
        <v>5494</v>
      </c>
      <c r="J1713" s="14" t="s">
        <v>28</v>
      </c>
    </row>
    <row r="1714" spans="4:10" ht="25" customHeight="1" x14ac:dyDescent="0.2">
      <c r="D1714" s="13" t="s">
        <v>115</v>
      </c>
      <c r="E1714" s="13" t="s">
        <v>3185</v>
      </c>
      <c r="F1714" s="13" t="s">
        <v>3184</v>
      </c>
      <c r="G1714" s="14" t="str">
        <f t="shared" si="26"/>
        <v>42211</v>
      </c>
      <c r="H1714" s="14" t="s">
        <v>69</v>
      </c>
      <c r="I1714" s="14" t="s">
        <v>5495</v>
      </c>
      <c r="J1714" s="14" t="s">
        <v>28</v>
      </c>
    </row>
    <row r="1715" spans="4:10" ht="25" customHeight="1" x14ac:dyDescent="0.2">
      <c r="D1715" s="13" t="s">
        <v>115</v>
      </c>
      <c r="E1715" s="13" t="s">
        <v>3187</v>
      </c>
      <c r="F1715" s="13" t="s">
        <v>3186</v>
      </c>
      <c r="G1715" s="14" t="str">
        <f t="shared" si="26"/>
        <v>42212</v>
      </c>
      <c r="H1715" s="14" t="s">
        <v>69</v>
      </c>
      <c r="I1715" s="14" t="s">
        <v>5496</v>
      </c>
      <c r="J1715" s="14" t="s">
        <v>28</v>
      </c>
    </row>
    <row r="1716" spans="4:10" ht="25" customHeight="1" x14ac:dyDescent="0.2">
      <c r="D1716" s="13" t="s">
        <v>115</v>
      </c>
      <c r="E1716" s="13" t="s">
        <v>3189</v>
      </c>
      <c r="F1716" s="13" t="s">
        <v>3188</v>
      </c>
      <c r="G1716" s="14" t="str">
        <f t="shared" si="26"/>
        <v>42213</v>
      </c>
      <c r="H1716" s="14" t="s">
        <v>69</v>
      </c>
      <c r="I1716" s="14" t="s">
        <v>5497</v>
      </c>
      <c r="J1716" s="14" t="s">
        <v>28</v>
      </c>
    </row>
    <row r="1717" spans="4:10" ht="25" customHeight="1" x14ac:dyDescent="0.2">
      <c r="D1717" s="13" t="s">
        <v>115</v>
      </c>
      <c r="E1717" s="13" t="s">
        <v>3191</v>
      </c>
      <c r="F1717" s="13" t="s">
        <v>3190</v>
      </c>
      <c r="G1717" s="14" t="str">
        <f t="shared" si="26"/>
        <v>42214</v>
      </c>
      <c r="H1717" s="14" t="s">
        <v>69</v>
      </c>
      <c r="I1717" s="14" t="s">
        <v>5498</v>
      </c>
      <c r="J1717" s="14" t="s">
        <v>28</v>
      </c>
    </row>
    <row r="1718" spans="4:10" ht="25" customHeight="1" x14ac:dyDescent="0.2">
      <c r="D1718" s="13" t="s">
        <v>115</v>
      </c>
      <c r="E1718" s="13" t="s">
        <v>3193</v>
      </c>
      <c r="F1718" s="13" t="s">
        <v>3192</v>
      </c>
      <c r="G1718" s="14" t="str">
        <f t="shared" si="26"/>
        <v>42307</v>
      </c>
      <c r="H1718" s="14" t="s">
        <v>69</v>
      </c>
      <c r="I1718" s="14" t="s">
        <v>28</v>
      </c>
      <c r="J1718" s="14" t="s">
        <v>5499</v>
      </c>
    </row>
    <row r="1719" spans="4:10" ht="25" customHeight="1" x14ac:dyDescent="0.2">
      <c r="D1719" s="13" t="s">
        <v>115</v>
      </c>
      <c r="E1719" s="13" t="s">
        <v>3195</v>
      </c>
      <c r="F1719" s="13" t="s">
        <v>3194</v>
      </c>
      <c r="G1719" s="14" t="str">
        <f t="shared" si="26"/>
        <v>42308</v>
      </c>
      <c r="H1719" s="14" t="s">
        <v>69</v>
      </c>
      <c r="I1719" s="14" t="s">
        <v>28</v>
      </c>
      <c r="J1719" s="14" t="s">
        <v>5500</v>
      </c>
    </row>
    <row r="1720" spans="4:10" ht="25" customHeight="1" x14ac:dyDescent="0.2">
      <c r="D1720" s="13" t="s">
        <v>115</v>
      </c>
      <c r="E1720" s="13" t="s">
        <v>3197</v>
      </c>
      <c r="F1720" s="13" t="s">
        <v>3196</v>
      </c>
      <c r="G1720" s="14" t="str">
        <f t="shared" si="26"/>
        <v>42321</v>
      </c>
      <c r="H1720" s="14" t="s">
        <v>69</v>
      </c>
      <c r="I1720" s="14" t="s">
        <v>28</v>
      </c>
      <c r="J1720" s="14" t="s">
        <v>5501</v>
      </c>
    </row>
    <row r="1721" spans="4:10" ht="25" customHeight="1" x14ac:dyDescent="0.2">
      <c r="D1721" s="13" t="s">
        <v>115</v>
      </c>
      <c r="E1721" s="13" t="s">
        <v>3199</v>
      </c>
      <c r="F1721" s="13" t="s">
        <v>3198</v>
      </c>
      <c r="G1721" s="14" t="str">
        <f t="shared" si="26"/>
        <v>42322</v>
      </c>
      <c r="H1721" s="14" t="s">
        <v>69</v>
      </c>
      <c r="I1721" s="14" t="s">
        <v>28</v>
      </c>
      <c r="J1721" s="14" t="s">
        <v>5502</v>
      </c>
    </row>
    <row r="1722" spans="4:10" ht="25" customHeight="1" x14ac:dyDescent="0.2">
      <c r="D1722" s="13" t="s">
        <v>115</v>
      </c>
      <c r="E1722" s="13" t="s">
        <v>3201</v>
      </c>
      <c r="F1722" s="13" t="s">
        <v>3200</v>
      </c>
      <c r="G1722" s="14" t="str">
        <f t="shared" si="26"/>
        <v>42323</v>
      </c>
      <c r="H1722" s="14" t="s">
        <v>69</v>
      </c>
      <c r="I1722" s="14" t="s">
        <v>28</v>
      </c>
      <c r="J1722" s="14" t="s">
        <v>5503</v>
      </c>
    </row>
    <row r="1723" spans="4:10" ht="25" customHeight="1" x14ac:dyDescent="0.2">
      <c r="D1723" s="13" t="s">
        <v>115</v>
      </c>
      <c r="E1723" s="13" t="s">
        <v>3203</v>
      </c>
      <c r="F1723" s="13" t="s">
        <v>3202</v>
      </c>
      <c r="G1723" s="14" t="str">
        <f t="shared" si="26"/>
        <v>42383</v>
      </c>
      <c r="H1723" s="14" t="s">
        <v>69</v>
      </c>
      <c r="I1723" s="14" t="s">
        <v>28</v>
      </c>
      <c r="J1723" s="14" t="s">
        <v>5504</v>
      </c>
    </row>
    <row r="1724" spans="4:10" ht="25" customHeight="1" x14ac:dyDescent="0.2">
      <c r="D1724" s="13" t="s">
        <v>115</v>
      </c>
      <c r="E1724" s="13" t="s">
        <v>3205</v>
      </c>
      <c r="F1724" s="13" t="s">
        <v>3204</v>
      </c>
      <c r="G1724" s="14" t="str">
        <f t="shared" si="26"/>
        <v>42391</v>
      </c>
      <c r="H1724" s="14" t="s">
        <v>69</v>
      </c>
      <c r="I1724" s="14" t="s">
        <v>28</v>
      </c>
      <c r="J1724" s="14" t="s">
        <v>5505</v>
      </c>
    </row>
    <row r="1725" spans="4:10" ht="25" customHeight="1" x14ac:dyDescent="0.2">
      <c r="D1725" s="13" t="s">
        <v>115</v>
      </c>
      <c r="E1725" s="13" t="s">
        <v>3207</v>
      </c>
      <c r="F1725" s="13" t="s">
        <v>3206</v>
      </c>
      <c r="G1725" s="14" t="str">
        <f t="shared" si="26"/>
        <v>42411</v>
      </c>
      <c r="H1725" s="14" t="s">
        <v>69</v>
      </c>
      <c r="I1725" s="14" t="s">
        <v>28</v>
      </c>
      <c r="J1725" s="14" t="s">
        <v>5506</v>
      </c>
    </row>
    <row r="1726" spans="4:10" ht="25" customHeight="1" x14ac:dyDescent="0.2">
      <c r="D1726" s="14" t="s">
        <v>116</v>
      </c>
      <c r="E1726" s="14" t="s">
        <v>3726</v>
      </c>
      <c r="F1726" s="14">
        <v>431010</v>
      </c>
      <c r="G1726" s="14" t="str">
        <f t="shared" si="26"/>
        <v>43101</v>
      </c>
      <c r="H1726" s="14" t="s">
        <v>70</v>
      </c>
      <c r="I1726" s="14" t="s">
        <v>70</v>
      </c>
      <c r="J1726" s="14" t="s">
        <v>4479</v>
      </c>
    </row>
    <row r="1727" spans="4:10" ht="25" customHeight="1" x14ac:dyDescent="0.2">
      <c r="D1727" s="14" t="s">
        <v>116</v>
      </c>
      <c r="E1727" s="14" t="s">
        <v>3727</v>
      </c>
      <c r="F1727" s="14">
        <v>431028</v>
      </c>
      <c r="G1727" s="14" t="str">
        <f t="shared" si="26"/>
        <v>43102</v>
      </c>
      <c r="H1727" s="14" t="s">
        <v>70</v>
      </c>
      <c r="I1727" s="14" t="s">
        <v>70</v>
      </c>
      <c r="J1727" s="14" t="s">
        <v>4703</v>
      </c>
    </row>
    <row r="1728" spans="4:10" ht="25" customHeight="1" x14ac:dyDescent="0.2">
      <c r="D1728" s="14" t="s">
        <v>116</v>
      </c>
      <c r="E1728" s="14" t="s">
        <v>3728</v>
      </c>
      <c r="F1728" s="14">
        <v>431036</v>
      </c>
      <c r="G1728" s="14" t="str">
        <f t="shared" si="26"/>
        <v>43103</v>
      </c>
      <c r="H1728" s="14" t="s">
        <v>70</v>
      </c>
      <c r="I1728" s="14" t="s">
        <v>70</v>
      </c>
      <c r="J1728" s="14" t="s">
        <v>4475</v>
      </c>
    </row>
    <row r="1729" spans="4:10" ht="25" customHeight="1" x14ac:dyDescent="0.2">
      <c r="D1729" s="14" t="s">
        <v>116</v>
      </c>
      <c r="E1729" s="14" t="s">
        <v>3729</v>
      </c>
      <c r="F1729" s="14">
        <v>431044</v>
      </c>
      <c r="G1729" s="14" t="str">
        <f t="shared" si="26"/>
        <v>43104</v>
      </c>
      <c r="H1729" s="14" t="s">
        <v>70</v>
      </c>
      <c r="I1729" s="14" t="s">
        <v>70</v>
      </c>
      <c r="J1729" s="14" t="s">
        <v>4482</v>
      </c>
    </row>
    <row r="1730" spans="4:10" ht="25" customHeight="1" x14ac:dyDescent="0.2">
      <c r="D1730" s="14" t="s">
        <v>116</v>
      </c>
      <c r="E1730" s="14" t="s">
        <v>3730</v>
      </c>
      <c r="F1730" s="14">
        <v>431052</v>
      </c>
      <c r="G1730" s="14" t="str">
        <f t="shared" si="26"/>
        <v>43105</v>
      </c>
      <c r="H1730" s="14" t="s">
        <v>70</v>
      </c>
      <c r="I1730" s="14" t="s">
        <v>70</v>
      </c>
      <c r="J1730" s="14" t="s">
        <v>4476</v>
      </c>
    </row>
    <row r="1731" spans="4:10" ht="25" customHeight="1" x14ac:dyDescent="0.2">
      <c r="D1731" s="13" t="s">
        <v>116</v>
      </c>
      <c r="E1731" s="13" t="s">
        <v>3209</v>
      </c>
      <c r="F1731" s="13" t="s">
        <v>3208</v>
      </c>
      <c r="G1731" s="14" t="str">
        <f t="shared" si="26"/>
        <v>43202</v>
      </c>
      <c r="H1731" s="14" t="s">
        <v>70</v>
      </c>
      <c r="I1731" s="14" t="s">
        <v>5507</v>
      </c>
      <c r="J1731" s="14" t="s">
        <v>28</v>
      </c>
    </row>
    <row r="1732" spans="4:10" ht="25" customHeight="1" x14ac:dyDescent="0.2">
      <c r="D1732" s="13" t="s">
        <v>116</v>
      </c>
      <c r="E1732" s="13" t="s">
        <v>3211</v>
      </c>
      <c r="F1732" s="13" t="s">
        <v>3210</v>
      </c>
      <c r="G1732" s="14" t="str">
        <f t="shared" si="26"/>
        <v>43203</v>
      </c>
      <c r="H1732" s="14" t="s">
        <v>70</v>
      </c>
      <c r="I1732" s="14" t="s">
        <v>5508</v>
      </c>
      <c r="J1732" s="14" t="s">
        <v>28</v>
      </c>
    </row>
    <row r="1733" spans="4:10" ht="25" customHeight="1" x14ac:dyDescent="0.2">
      <c r="D1733" s="13" t="s">
        <v>116</v>
      </c>
      <c r="E1733" s="13" t="s">
        <v>3213</v>
      </c>
      <c r="F1733" s="13" t="s">
        <v>3212</v>
      </c>
      <c r="G1733" s="14" t="str">
        <f t="shared" ref="G1733:G1796" si="27">LEFT(F1733,5)</f>
        <v>43204</v>
      </c>
      <c r="H1733" s="14" t="s">
        <v>70</v>
      </c>
      <c r="I1733" s="14" t="s">
        <v>5509</v>
      </c>
      <c r="J1733" s="14" t="s">
        <v>28</v>
      </c>
    </row>
    <row r="1734" spans="4:10" ht="25" customHeight="1" x14ac:dyDescent="0.2">
      <c r="D1734" s="13" t="s">
        <v>116</v>
      </c>
      <c r="E1734" s="13" t="s">
        <v>3215</v>
      </c>
      <c r="F1734" s="13" t="s">
        <v>3214</v>
      </c>
      <c r="G1734" s="14" t="str">
        <f t="shared" si="27"/>
        <v>43205</v>
      </c>
      <c r="H1734" s="14" t="s">
        <v>70</v>
      </c>
      <c r="I1734" s="14" t="s">
        <v>5510</v>
      </c>
      <c r="J1734" s="14" t="s">
        <v>28</v>
      </c>
    </row>
    <row r="1735" spans="4:10" ht="25" customHeight="1" x14ac:dyDescent="0.2">
      <c r="D1735" s="13" t="s">
        <v>116</v>
      </c>
      <c r="E1735" s="13" t="s">
        <v>3217</v>
      </c>
      <c r="F1735" s="13" t="s">
        <v>3216</v>
      </c>
      <c r="G1735" s="14" t="str">
        <f t="shared" si="27"/>
        <v>43206</v>
      </c>
      <c r="H1735" s="14" t="s">
        <v>70</v>
      </c>
      <c r="I1735" s="14" t="s">
        <v>5511</v>
      </c>
      <c r="J1735" s="14" t="s">
        <v>28</v>
      </c>
    </row>
    <row r="1736" spans="4:10" ht="25" customHeight="1" x14ac:dyDescent="0.2">
      <c r="D1736" s="13" t="s">
        <v>116</v>
      </c>
      <c r="E1736" s="13" t="s">
        <v>3219</v>
      </c>
      <c r="F1736" s="13" t="s">
        <v>3218</v>
      </c>
      <c r="G1736" s="14" t="str">
        <f t="shared" si="27"/>
        <v>43208</v>
      </c>
      <c r="H1736" s="14" t="s">
        <v>70</v>
      </c>
      <c r="I1736" s="14" t="s">
        <v>5512</v>
      </c>
      <c r="J1736" s="14" t="s">
        <v>28</v>
      </c>
    </row>
    <row r="1737" spans="4:10" ht="25" customHeight="1" x14ac:dyDescent="0.2">
      <c r="D1737" s="13" t="s">
        <v>116</v>
      </c>
      <c r="E1737" s="13" t="s">
        <v>3221</v>
      </c>
      <c r="F1737" s="13" t="s">
        <v>3220</v>
      </c>
      <c r="G1737" s="14" t="str">
        <f t="shared" si="27"/>
        <v>43210</v>
      </c>
      <c r="H1737" s="14" t="s">
        <v>70</v>
      </c>
      <c r="I1737" s="14" t="s">
        <v>5513</v>
      </c>
      <c r="J1737" s="14" t="s">
        <v>28</v>
      </c>
    </row>
    <row r="1738" spans="4:10" ht="25" customHeight="1" x14ac:dyDescent="0.2">
      <c r="D1738" s="13" t="s">
        <v>116</v>
      </c>
      <c r="E1738" s="13" t="s">
        <v>3223</v>
      </c>
      <c r="F1738" s="13" t="s">
        <v>3222</v>
      </c>
      <c r="G1738" s="14" t="str">
        <f t="shared" si="27"/>
        <v>43211</v>
      </c>
      <c r="H1738" s="14" t="s">
        <v>70</v>
      </c>
      <c r="I1738" s="14" t="s">
        <v>5514</v>
      </c>
      <c r="J1738" s="14" t="s">
        <v>28</v>
      </c>
    </row>
    <row r="1739" spans="4:10" ht="25" customHeight="1" x14ac:dyDescent="0.2">
      <c r="D1739" s="13" t="s">
        <v>116</v>
      </c>
      <c r="E1739" s="13" t="s">
        <v>3225</v>
      </c>
      <c r="F1739" s="13" t="s">
        <v>3224</v>
      </c>
      <c r="G1739" s="14" t="str">
        <f t="shared" si="27"/>
        <v>43212</v>
      </c>
      <c r="H1739" s="14" t="s">
        <v>70</v>
      </c>
      <c r="I1739" s="14" t="s">
        <v>5515</v>
      </c>
      <c r="J1739" s="14" t="s">
        <v>28</v>
      </c>
    </row>
    <row r="1740" spans="4:10" ht="25" customHeight="1" x14ac:dyDescent="0.2">
      <c r="D1740" s="13" t="s">
        <v>116</v>
      </c>
      <c r="E1740" s="13" t="s">
        <v>3227</v>
      </c>
      <c r="F1740" s="13" t="s">
        <v>3226</v>
      </c>
      <c r="G1740" s="14" t="str">
        <f t="shared" si="27"/>
        <v>43213</v>
      </c>
      <c r="H1740" s="14" t="s">
        <v>70</v>
      </c>
      <c r="I1740" s="14" t="s">
        <v>5516</v>
      </c>
      <c r="J1740" s="14" t="s">
        <v>28</v>
      </c>
    </row>
    <row r="1741" spans="4:10" ht="25" customHeight="1" x14ac:dyDescent="0.2">
      <c r="D1741" s="13" t="s">
        <v>116</v>
      </c>
      <c r="E1741" s="13" t="s">
        <v>3229</v>
      </c>
      <c r="F1741" s="13" t="s">
        <v>3228</v>
      </c>
      <c r="G1741" s="14" t="str">
        <f t="shared" si="27"/>
        <v>43214</v>
      </c>
      <c r="H1741" s="14" t="s">
        <v>70</v>
      </c>
      <c r="I1741" s="14" t="s">
        <v>5517</v>
      </c>
      <c r="J1741" s="14" t="s">
        <v>28</v>
      </c>
    </row>
    <row r="1742" spans="4:10" ht="25" customHeight="1" x14ac:dyDescent="0.2">
      <c r="D1742" s="13" t="s">
        <v>116</v>
      </c>
      <c r="E1742" s="13" t="s">
        <v>3231</v>
      </c>
      <c r="F1742" s="13" t="s">
        <v>3230</v>
      </c>
      <c r="G1742" s="14" t="str">
        <f t="shared" si="27"/>
        <v>43215</v>
      </c>
      <c r="H1742" s="14" t="s">
        <v>70</v>
      </c>
      <c r="I1742" s="14" t="s">
        <v>5518</v>
      </c>
      <c r="J1742" s="14" t="s">
        <v>28</v>
      </c>
    </row>
    <row r="1743" spans="4:10" ht="25" customHeight="1" x14ac:dyDescent="0.2">
      <c r="D1743" s="13" t="s">
        <v>116</v>
      </c>
      <c r="E1743" s="13" t="s">
        <v>3233</v>
      </c>
      <c r="F1743" s="13" t="s">
        <v>3232</v>
      </c>
      <c r="G1743" s="14" t="str">
        <f t="shared" si="27"/>
        <v>43216</v>
      </c>
      <c r="H1743" s="14" t="s">
        <v>70</v>
      </c>
      <c r="I1743" s="14" t="s">
        <v>5519</v>
      </c>
      <c r="J1743" s="14" t="s">
        <v>28</v>
      </c>
    </row>
    <row r="1744" spans="4:10" ht="25" customHeight="1" x14ac:dyDescent="0.2">
      <c r="D1744" s="13" t="s">
        <v>116</v>
      </c>
      <c r="E1744" s="13" t="s">
        <v>701</v>
      </c>
      <c r="F1744" s="13" t="s">
        <v>3234</v>
      </c>
      <c r="G1744" s="14" t="str">
        <f t="shared" si="27"/>
        <v>43348</v>
      </c>
      <c r="H1744" s="14" t="s">
        <v>70</v>
      </c>
      <c r="I1744" s="14" t="s">
        <v>28</v>
      </c>
      <c r="J1744" s="14" t="s">
        <v>4259</v>
      </c>
    </row>
    <row r="1745" spans="4:10" ht="25" customHeight="1" x14ac:dyDescent="0.2">
      <c r="D1745" s="13" t="s">
        <v>116</v>
      </c>
      <c r="E1745" s="13" t="s">
        <v>3236</v>
      </c>
      <c r="F1745" s="13" t="s">
        <v>3235</v>
      </c>
      <c r="G1745" s="14" t="str">
        <f t="shared" si="27"/>
        <v>43364</v>
      </c>
      <c r="H1745" s="14" t="s">
        <v>70</v>
      </c>
      <c r="I1745" s="14" t="s">
        <v>28</v>
      </c>
      <c r="J1745" s="14" t="s">
        <v>5520</v>
      </c>
    </row>
    <row r="1746" spans="4:10" ht="25" customHeight="1" x14ac:dyDescent="0.2">
      <c r="D1746" s="13" t="s">
        <v>116</v>
      </c>
      <c r="E1746" s="13" t="s">
        <v>3238</v>
      </c>
      <c r="F1746" s="13" t="s">
        <v>3237</v>
      </c>
      <c r="G1746" s="14" t="str">
        <f t="shared" si="27"/>
        <v>43367</v>
      </c>
      <c r="H1746" s="14" t="s">
        <v>70</v>
      </c>
      <c r="I1746" s="14" t="s">
        <v>28</v>
      </c>
      <c r="J1746" s="14" t="s">
        <v>5521</v>
      </c>
    </row>
    <row r="1747" spans="4:10" ht="25" customHeight="1" x14ac:dyDescent="0.2">
      <c r="D1747" s="13" t="s">
        <v>116</v>
      </c>
      <c r="E1747" s="13" t="s">
        <v>3240</v>
      </c>
      <c r="F1747" s="13" t="s">
        <v>3239</v>
      </c>
      <c r="G1747" s="14" t="str">
        <f t="shared" si="27"/>
        <v>43368</v>
      </c>
      <c r="H1747" s="14" t="s">
        <v>70</v>
      </c>
      <c r="I1747" s="14" t="s">
        <v>28</v>
      </c>
      <c r="J1747" s="14" t="s">
        <v>5522</v>
      </c>
    </row>
    <row r="1748" spans="4:10" ht="25" customHeight="1" x14ac:dyDescent="0.2">
      <c r="D1748" s="13" t="s">
        <v>116</v>
      </c>
      <c r="E1748" s="13" t="s">
        <v>3242</v>
      </c>
      <c r="F1748" s="13" t="s">
        <v>3241</v>
      </c>
      <c r="G1748" s="14" t="str">
        <f t="shared" si="27"/>
        <v>43369</v>
      </c>
      <c r="H1748" s="14" t="s">
        <v>70</v>
      </c>
      <c r="I1748" s="14" t="s">
        <v>28</v>
      </c>
      <c r="J1748" s="14" t="s">
        <v>5523</v>
      </c>
    </row>
    <row r="1749" spans="4:10" ht="25" customHeight="1" x14ac:dyDescent="0.2">
      <c r="D1749" s="13" t="s">
        <v>116</v>
      </c>
      <c r="E1749" s="13" t="s">
        <v>3244</v>
      </c>
      <c r="F1749" s="13" t="s">
        <v>3243</v>
      </c>
      <c r="G1749" s="14" t="str">
        <f t="shared" si="27"/>
        <v>43403</v>
      </c>
      <c r="H1749" s="14" t="s">
        <v>70</v>
      </c>
      <c r="I1749" s="14" t="s">
        <v>28</v>
      </c>
      <c r="J1749" s="14" t="s">
        <v>5017</v>
      </c>
    </row>
    <row r="1750" spans="4:10" ht="25" customHeight="1" x14ac:dyDescent="0.2">
      <c r="D1750" s="13" t="s">
        <v>116</v>
      </c>
      <c r="E1750" s="13" t="s">
        <v>3246</v>
      </c>
      <c r="F1750" s="13" t="s">
        <v>3245</v>
      </c>
      <c r="G1750" s="14" t="str">
        <f t="shared" si="27"/>
        <v>43404</v>
      </c>
      <c r="H1750" s="14" t="s">
        <v>70</v>
      </c>
      <c r="I1750" s="14" t="s">
        <v>28</v>
      </c>
      <c r="J1750" s="14" t="s">
        <v>5524</v>
      </c>
    </row>
    <row r="1751" spans="4:10" ht="25" customHeight="1" x14ac:dyDescent="0.2">
      <c r="D1751" s="13" t="s">
        <v>116</v>
      </c>
      <c r="E1751" s="13" t="s">
        <v>3248</v>
      </c>
      <c r="F1751" s="13" t="s">
        <v>3247</v>
      </c>
      <c r="G1751" s="14" t="str">
        <f t="shared" si="27"/>
        <v>43423</v>
      </c>
      <c r="H1751" s="14" t="s">
        <v>70</v>
      </c>
      <c r="I1751" s="14" t="s">
        <v>28</v>
      </c>
      <c r="J1751" s="14" t="s">
        <v>5525</v>
      </c>
    </row>
    <row r="1752" spans="4:10" ht="25" customHeight="1" x14ac:dyDescent="0.2">
      <c r="D1752" s="13" t="s">
        <v>116</v>
      </c>
      <c r="E1752" s="13" t="s">
        <v>815</v>
      </c>
      <c r="F1752" s="13" t="s">
        <v>3249</v>
      </c>
      <c r="G1752" s="14" t="str">
        <f t="shared" si="27"/>
        <v>43424</v>
      </c>
      <c r="H1752" s="14" t="s">
        <v>70</v>
      </c>
      <c r="I1752" s="14" t="s">
        <v>28</v>
      </c>
      <c r="J1752" s="14" t="s">
        <v>4314</v>
      </c>
    </row>
    <row r="1753" spans="4:10" ht="25" customHeight="1" x14ac:dyDescent="0.2">
      <c r="D1753" s="13" t="s">
        <v>116</v>
      </c>
      <c r="E1753" s="13" t="s">
        <v>3251</v>
      </c>
      <c r="F1753" s="13" t="s">
        <v>3250</v>
      </c>
      <c r="G1753" s="14" t="str">
        <f t="shared" si="27"/>
        <v>43425</v>
      </c>
      <c r="H1753" s="14" t="s">
        <v>70</v>
      </c>
      <c r="I1753" s="14" t="s">
        <v>28</v>
      </c>
      <c r="J1753" s="14" t="s">
        <v>5526</v>
      </c>
    </row>
    <row r="1754" spans="4:10" ht="25" customHeight="1" x14ac:dyDescent="0.2">
      <c r="D1754" s="13" t="s">
        <v>116</v>
      </c>
      <c r="E1754" s="13" t="s">
        <v>1854</v>
      </c>
      <c r="F1754" s="13" t="s">
        <v>3252</v>
      </c>
      <c r="G1754" s="14" t="str">
        <f t="shared" si="27"/>
        <v>43428</v>
      </c>
      <c r="H1754" s="14" t="s">
        <v>70</v>
      </c>
      <c r="I1754" s="14" t="s">
        <v>28</v>
      </c>
      <c r="J1754" s="14" t="s">
        <v>4836</v>
      </c>
    </row>
    <row r="1755" spans="4:10" ht="25" customHeight="1" x14ac:dyDescent="0.2">
      <c r="D1755" s="13" t="s">
        <v>116</v>
      </c>
      <c r="E1755" s="13" t="s">
        <v>3254</v>
      </c>
      <c r="F1755" s="13" t="s">
        <v>3253</v>
      </c>
      <c r="G1755" s="14" t="str">
        <f t="shared" si="27"/>
        <v>43432</v>
      </c>
      <c r="H1755" s="14" t="s">
        <v>70</v>
      </c>
      <c r="I1755" s="14" t="s">
        <v>28</v>
      </c>
      <c r="J1755" s="14" t="s">
        <v>5527</v>
      </c>
    </row>
    <row r="1756" spans="4:10" ht="25" customHeight="1" x14ac:dyDescent="0.2">
      <c r="D1756" s="13" t="s">
        <v>116</v>
      </c>
      <c r="E1756" s="13" t="s">
        <v>3256</v>
      </c>
      <c r="F1756" s="13" t="s">
        <v>3255</v>
      </c>
      <c r="G1756" s="14" t="str">
        <f t="shared" si="27"/>
        <v>43433</v>
      </c>
      <c r="H1756" s="14" t="s">
        <v>70</v>
      </c>
      <c r="I1756" s="14" t="s">
        <v>28</v>
      </c>
      <c r="J1756" s="14" t="s">
        <v>5528</v>
      </c>
    </row>
    <row r="1757" spans="4:10" ht="25" customHeight="1" x14ac:dyDescent="0.2">
      <c r="D1757" s="13" t="s">
        <v>116</v>
      </c>
      <c r="E1757" s="13" t="s">
        <v>3258</v>
      </c>
      <c r="F1757" s="13" t="s">
        <v>3257</v>
      </c>
      <c r="G1757" s="14" t="str">
        <f t="shared" si="27"/>
        <v>43441</v>
      </c>
      <c r="H1757" s="14" t="s">
        <v>70</v>
      </c>
      <c r="I1757" s="14" t="s">
        <v>28</v>
      </c>
      <c r="J1757" s="14" t="s">
        <v>5529</v>
      </c>
    </row>
    <row r="1758" spans="4:10" ht="25" customHeight="1" x14ac:dyDescent="0.2">
      <c r="D1758" s="13" t="s">
        <v>116</v>
      </c>
      <c r="E1758" s="13" t="s">
        <v>3260</v>
      </c>
      <c r="F1758" s="13" t="s">
        <v>3259</v>
      </c>
      <c r="G1758" s="14" t="str">
        <f t="shared" si="27"/>
        <v>43442</v>
      </c>
      <c r="H1758" s="14" t="s">
        <v>70</v>
      </c>
      <c r="I1758" s="14" t="s">
        <v>28</v>
      </c>
      <c r="J1758" s="14" t="s">
        <v>5530</v>
      </c>
    </row>
    <row r="1759" spans="4:10" ht="25" customHeight="1" x14ac:dyDescent="0.2">
      <c r="D1759" s="13" t="s">
        <v>116</v>
      </c>
      <c r="E1759" s="13" t="s">
        <v>3262</v>
      </c>
      <c r="F1759" s="13" t="s">
        <v>3261</v>
      </c>
      <c r="G1759" s="14" t="str">
        <f t="shared" si="27"/>
        <v>43443</v>
      </c>
      <c r="H1759" s="14" t="s">
        <v>70</v>
      </c>
      <c r="I1759" s="14" t="s">
        <v>28</v>
      </c>
      <c r="J1759" s="14" t="s">
        <v>5531</v>
      </c>
    </row>
    <row r="1760" spans="4:10" ht="25" customHeight="1" x14ac:dyDescent="0.2">
      <c r="D1760" s="13" t="s">
        <v>116</v>
      </c>
      <c r="E1760" s="13" t="s">
        <v>3264</v>
      </c>
      <c r="F1760" s="13" t="s">
        <v>3263</v>
      </c>
      <c r="G1760" s="14" t="str">
        <f t="shared" si="27"/>
        <v>43444</v>
      </c>
      <c r="H1760" s="14" t="s">
        <v>70</v>
      </c>
      <c r="I1760" s="14" t="s">
        <v>28</v>
      </c>
      <c r="J1760" s="14" t="s">
        <v>5532</v>
      </c>
    </row>
    <row r="1761" spans="4:10" ht="25" customHeight="1" x14ac:dyDescent="0.2">
      <c r="D1761" s="13" t="s">
        <v>116</v>
      </c>
      <c r="E1761" s="13" t="s">
        <v>3266</v>
      </c>
      <c r="F1761" s="13" t="s">
        <v>3265</v>
      </c>
      <c r="G1761" s="14" t="str">
        <f t="shared" si="27"/>
        <v>43447</v>
      </c>
      <c r="H1761" s="14" t="s">
        <v>70</v>
      </c>
      <c r="I1761" s="14" t="s">
        <v>28</v>
      </c>
      <c r="J1761" s="14" t="s">
        <v>5533</v>
      </c>
    </row>
    <row r="1762" spans="4:10" ht="25" customHeight="1" x14ac:dyDescent="0.2">
      <c r="D1762" s="13" t="s">
        <v>116</v>
      </c>
      <c r="E1762" s="13" t="s">
        <v>3268</v>
      </c>
      <c r="F1762" s="13" t="s">
        <v>3267</v>
      </c>
      <c r="G1762" s="14" t="str">
        <f t="shared" si="27"/>
        <v>43468</v>
      </c>
      <c r="H1762" s="14" t="s">
        <v>70</v>
      </c>
      <c r="I1762" s="14" t="s">
        <v>28</v>
      </c>
      <c r="J1762" s="14" t="s">
        <v>5534</v>
      </c>
    </row>
    <row r="1763" spans="4:10" ht="25" customHeight="1" x14ac:dyDescent="0.2">
      <c r="D1763" s="13" t="s">
        <v>116</v>
      </c>
      <c r="E1763" s="13" t="s">
        <v>3270</v>
      </c>
      <c r="F1763" s="13" t="s">
        <v>3269</v>
      </c>
      <c r="G1763" s="14" t="str">
        <f t="shared" si="27"/>
        <v>43482</v>
      </c>
      <c r="H1763" s="14" t="s">
        <v>70</v>
      </c>
      <c r="I1763" s="14" t="s">
        <v>28</v>
      </c>
      <c r="J1763" s="14" t="s">
        <v>5535</v>
      </c>
    </row>
    <row r="1764" spans="4:10" ht="25" customHeight="1" x14ac:dyDescent="0.2">
      <c r="D1764" s="13" t="s">
        <v>116</v>
      </c>
      <c r="E1764" s="13" t="s">
        <v>3272</v>
      </c>
      <c r="F1764" s="13" t="s">
        <v>3271</v>
      </c>
      <c r="G1764" s="14" t="str">
        <f t="shared" si="27"/>
        <v>43484</v>
      </c>
      <c r="H1764" s="14" t="s">
        <v>70</v>
      </c>
      <c r="I1764" s="14" t="s">
        <v>28</v>
      </c>
      <c r="J1764" s="14" t="s">
        <v>5536</v>
      </c>
    </row>
    <row r="1765" spans="4:10" ht="25" customHeight="1" x14ac:dyDescent="0.2">
      <c r="D1765" s="13" t="s">
        <v>116</v>
      </c>
      <c r="E1765" s="13" t="s">
        <v>3274</v>
      </c>
      <c r="F1765" s="13" t="s">
        <v>3273</v>
      </c>
      <c r="G1765" s="14" t="str">
        <f t="shared" si="27"/>
        <v>43501</v>
      </c>
      <c r="H1765" s="14" t="s">
        <v>70</v>
      </c>
      <c r="I1765" s="14" t="s">
        <v>28</v>
      </c>
      <c r="J1765" s="14" t="s">
        <v>5537</v>
      </c>
    </row>
    <row r="1766" spans="4:10" ht="25" customHeight="1" x14ac:dyDescent="0.2">
      <c r="D1766" s="13" t="s">
        <v>116</v>
      </c>
      <c r="E1766" s="13" t="s">
        <v>3276</v>
      </c>
      <c r="F1766" s="13" t="s">
        <v>3275</v>
      </c>
      <c r="G1766" s="14" t="str">
        <f t="shared" si="27"/>
        <v>43505</v>
      </c>
      <c r="H1766" s="14" t="s">
        <v>70</v>
      </c>
      <c r="I1766" s="14" t="s">
        <v>28</v>
      </c>
      <c r="J1766" s="14" t="s">
        <v>5538</v>
      </c>
    </row>
    <row r="1767" spans="4:10" ht="25" customHeight="1" x14ac:dyDescent="0.2">
      <c r="D1767" s="13" t="s">
        <v>116</v>
      </c>
      <c r="E1767" s="13" t="s">
        <v>3278</v>
      </c>
      <c r="F1767" s="13" t="s">
        <v>3277</v>
      </c>
      <c r="G1767" s="14" t="str">
        <f t="shared" si="27"/>
        <v>43506</v>
      </c>
      <c r="H1767" s="14" t="s">
        <v>70</v>
      </c>
      <c r="I1767" s="14" t="s">
        <v>28</v>
      </c>
      <c r="J1767" s="14" t="s">
        <v>5539</v>
      </c>
    </row>
    <row r="1768" spans="4:10" ht="25" customHeight="1" x14ac:dyDescent="0.2">
      <c r="D1768" s="13" t="s">
        <v>116</v>
      </c>
      <c r="E1768" s="13" t="s">
        <v>3280</v>
      </c>
      <c r="F1768" s="13" t="s">
        <v>3279</v>
      </c>
      <c r="G1768" s="14" t="str">
        <f t="shared" si="27"/>
        <v>43507</v>
      </c>
      <c r="H1768" s="14" t="s">
        <v>70</v>
      </c>
      <c r="I1768" s="14" t="s">
        <v>28</v>
      </c>
      <c r="J1768" s="14" t="s">
        <v>5540</v>
      </c>
    </row>
    <row r="1769" spans="4:10" ht="25" customHeight="1" x14ac:dyDescent="0.2">
      <c r="D1769" s="13" t="s">
        <v>116</v>
      </c>
      <c r="E1769" s="13" t="s">
        <v>3282</v>
      </c>
      <c r="F1769" s="13" t="s">
        <v>3281</v>
      </c>
      <c r="G1769" s="14" t="str">
        <f t="shared" si="27"/>
        <v>43510</v>
      </c>
      <c r="H1769" s="14" t="s">
        <v>70</v>
      </c>
      <c r="I1769" s="14" t="s">
        <v>28</v>
      </c>
      <c r="J1769" s="14" t="s">
        <v>5541</v>
      </c>
    </row>
    <row r="1770" spans="4:10" ht="25" customHeight="1" x14ac:dyDescent="0.2">
      <c r="D1770" s="13" t="s">
        <v>116</v>
      </c>
      <c r="E1770" s="13" t="s">
        <v>3284</v>
      </c>
      <c r="F1770" s="13" t="s">
        <v>3283</v>
      </c>
      <c r="G1770" s="14" t="str">
        <f t="shared" si="27"/>
        <v>43511</v>
      </c>
      <c r="H1770" s="14" t="s">
        <v>70</v>
      </c>
      <c r="I1770" s="14" t="s">
        <v>28</v>
      </c>
      <c r="J1770" s="14" t="s">
        <v>5542</v>
      </c>
    </row>
    <row r="1771" spans="4:10" ht="25" customHeight="1" x14ac:dyDescent="0.2">
      <c r="D1771" s="13" t="s">
        <v>116</v>
      </c>
      <c r="E1771" s="13" t="s">
        <v>3286</v>
      </c>
      <c r="F1771" s="13" t="s">
        <v>3285</v>
      </c>
      <c r="G1771" s="14" t="str">
        <f t="shared" si="27"/>
        <v>43512</v>
      </c>
      <c r="H1771" s="14" t="s">
        <v>70</v>
      </c>
      <c r="I1771" s="14" t="s">
        <v>28</v>
      </c>
      <c r="J1771" s="14" t="s">
        <v>5543</v>
      </c>
    </row>
    <row r="1772" spans="4:10" ht="25" customHeight="1" x14ac:dyDescent="0.2">
      <c r="D1772" s="13" t="s">
        <v>116</v>
      </c>
      <c r="E1772" s="13" t="s">
        <v>3288</v>
      </c>
      <c r="F1772" s="13" t="s">
        <v>3287</v>
      </c>
      <c r="G1772" s="14" t="str">
        <f t="shared" si="27"/>
        <v>43513</v>
      </c>
      <c r="H1772" s="14" t="s">
        <v>70</v>
      </c>
      <c r="I1772" s="14" t="s">
        <v>28</v>
      </c>
      <c r="J1772" s="14" t="s">
        <v>5544</v>
      </c>
    </row>
    <row r="1773" spans="4:10" ht="25" customHeight="1" x14ac:dyDescent="0.2">
      <c r="D1773" s="13" t="s">
        <v>116</v>
      </c>
      <c r="E1773" s="13" t="s">
        <v>3290</v>
      </c>
      <c r="F1773" s="13" t="s">
        <v>3289</v>
      </c>
      <c r="G1773" s="14" t="str">
        <f t="shared" si="27"/>
        <v>43514</v>
      </c>
      <c r="H1773" s="14" t="s">
        <v>70</v>
      </c>
      <c r="I1773" s="14" t="s">
        <v>28</v>
      </c>
      <c r="J1773" s="14" t="s">
        <v>5545</v>
      </c>
    </row>
    <row r="1774" spans="4:10" ht="25" customHeight="1" x14ac:dyDescent="0.2">
      <c r="D1774" s="13" t="s">
        <v>116</v>
      </c>
      <c r="E1774" s="13" t="s">
        <v>3292</v>
      </c>
      <c r="F1774" s="13" t="s">
        <v>3291</v>
      </c>
      <c r="G1774" s="14" t="str">
        <f t="shared" si="27"/>
        <v>43531</v>
      </c>
      <c r="H1774" s="14" t="s">
        <v>70</v>
      </c>
      <c r="I1774" s="14" t="s">
        <v>28</v>
      </c>
      <c r="J1774" s="14" t="s">
        <v>5546</v>
      </c>
    </row>
    <row r="1775" spans="4:10" ht="25" customHeight="1" x14ac:dyDescent="0.2">
      <c r="D1775" s="13" t="s">
        <v>117</v>
      </c>
      <c r="E1775" s="13" t="s">
        <v>3294</v>
      </c>
      <c r="F1775" s="13" t="s">
        <v>3293</v>
      </c>
      <c r="G1775" s="14" t="str">
        <f t="shared" si="27"/>
        <v>44201</v>
      </c>
      <c r="H1775" s="14" t="s">
        <v>71</v>
      </c>
      <c r="I1775" s="14" t="s">
        <v>71</v>
      </c>
      <c r="J1775" s="14" t="s">
        <v>28</v>
      </c>
    </row>
    <row r="1776" spans="4:10" ht="25" customHeight="1" x14ac:dyDescent="0.2">
      <c r="D1776" s="13" t="s">
        <v>117</v>
      </c>
      <c r="E1776" s="13" t="s">
        <v>3296</v>
      </c>
      <c r="F1776" s="13" t="s">
        <v>3295</v>
      </c>
      <c r="G1776" s="14" t="str">
        <f t="shared" si="27"/>
        <v>44202</v>
      </c>
      <c r="H1776" s="14" t="s">
        <v>71</v>
      </c>
      <c r="I1776" s="14" t="s">
        <v>5547</v>
      </c>
      <c r="J1776" s="14" t="s">
        <v>28</v>
      </c>
    </row>
    <row r="1777" spans="4:10" ht="25" customHeight="1" x14ac:dyDescent="0.2">
      <c r="D1777" s="13" t="s">
        <v>117</v>
      </c>
      <c r="E1777" s="13" t="s">
        <v>3298</v>
      </c>
      <c r="F1777" s="13" t="s">
        <v>3297</v>
      </c>
      <c r="G1777" s="14" t="str">
        <f t="shared" si="27"/>
        <v>44203</v>
      </c>
      <c r="H1777" s="14" t="s">
        <v>71</v>
      </c>
      <c r="I1777" s="14" t="s">
        <v>5548</v>
      </c>
      <c r="J1777" s="14" t="s">
        <v>28</v>
      </c>
    </row>
    <row r="1778" spans="4:10" ht="25" customHeight="1" x14ac:dyDescent="0.2">
      <c r="D1778" s="13" t="s">
        <v>117</v>
      </c>
      <c r="E1778" s="13" t="s">
        <v>3300</v>
      </c>
      <c r="F1778" s="13" t="s">
        <v>3299</v>
      </c>
      <c r="G1778" s="14" t="str">
        <f t="shared" si="27"/>
        <v>44204</v>
      </c>
      <c r="H1778" s="14" t="s">
        <v>71</v>
      </c>
      <c r="I1778" s="14" t="s">
        <v>5549</v>
      </c>
      <c r="J1778" s="14" t="s">
        <v>28</v>
      </c>
    </row>
    <row r="1779" spans="4:10" ht="25" customHeight="1" x14ac:dyDescent="0.2">
      <c r="D1779" s="13" t="s">
        <v>117</v>
      </c>
      <c r="E1779" s="13" t="s">
        <v>3302</v>
      </c>
      <c r="F1779" s="13" t="s">
        <v>3301</v>
      </c>
      <c r="G1779" s="14" t="str">
        <f t="shared" si="27"/>
        <v>44205</v>
      </c>
      <c r="H1779" s="14" t="s">
        <v>71</v>
      </c>
      <c r="I1779" s="14" t="s">
        <v>5289</v>
      </c>
      <c r="J1779" s="14" t="s">
        <v>28</v>
      </c>
    </row>
    <row r="1780" spans="4:10" ht="25" customHeight="1" x14ac:dyDescent="0.2">
      <c r="D1780" s="13" t="s">
        <v>117</v>
      </c>
      <c r="E1780" s="13" t="s">
        <v>3304</v>
      </c>
      <c r="F1780" s="13" t="s">
        <v>3303</v>
      </c>
      <c r="G1780" s="14" t="str">
        <f t="shared" si="27"/>
        <v>44206</v>
      </c>
      <c r="H1780" s="14" t="s">
        <v>71</v>
      </c>
      <c r="I1780" s="14" t="s">
        <v>5550</v>
      </c>
      <c r="J1780" s="14" t="s">
        <v>28</v>
      </c>
    </row>
    <row r="1781" spans="4:10" ht="25" customHeight="1" x14ac:dyDescent="0.2">
      <c r="D1781" s="13" t="s">
        <v>117</v>
      </c>
      <c r="E1781" s="13" t="s">
        <v>3306</v>
      </c>
      <c r="F1781" s="13" t="s">
        <v>3305</v>
      </c>
      <c r="G1781" s="14" t="str">
        <f t="shared" si="27"/>
        <v>44207</v>
      </c>
      <c r="H1781" s="14" t="s">
        <v>71</v>
      </c>
      <c r="I1781" s="14" t="s">
        <v>5551</v>
      </c>
      <c r="J1781" s="14" t="s">
        <v>28</v>
      </c>
    </row>
    <row r="1782" spans="4:10" ht="25" customHeight="1" x14ac:dyDescent="0.2">
      <c r="D1782" s="13" t="s">
        <v>117</v>
      </c>
      <c r="E1782" s="13" t="s">
        <v>3308</v>
      </c>
      <c r="F1782" s="13" t="s">
        <v>3307</v>
      </c>
      <c r="G1782" s="14" t="str">
        <f t="shared" si="27"/>
        <v>44208</v>
      </c>
      <c r="H1782" s="14" t="s">
        <v>71</v>
      </c>
      <c r="I1782" s="14" t="s">
        <v>5552</v>
      </c>
      <c r="J1782" s="14" t="s">
        <v>28</v>
      </c>
    </row>
    <row r="1783" spans="4:10" ht="25" customHeight="1" x14ac:dyDescent="0.2">
      <c r="D1783" s="13" t="s">
        <v>117</v>
      </c>
      <c r="E1783" s="13" t="s">
        <v>3310</v>
      </c>
      <c r="F1783" s="13" t="s">
        <v>3309</v>
      </c>
      <c r="G1783" s="14" t="str">
        <f t="shared" si="27"/>
        <v>44209</v>
      </c>
      <c r="H1783" s="14" t="s">
        <v>71</v>
      </c>
      <c r="I1783" s="14" t="s">
        <v>5553</v>
      </c>
      <c r="J1783" s="14" t="s">
        <v>28</v>
      </c>
    </row>
    <row r="1784" spans="4:10" ht="25" customHeight="1" x14ac:dyDescent="0.2">
      <c r="D1784" s="13" t="s">
        <v>117</v>
      </c>
      <c r="E1784" s="13" t="s">
        <v>3312</v>
      </c>
      <c r="F1784" s="13" t="s">
        <v>3311</v>
      </c>
      <c r="G1784" s="14" t="str">
        <f t="shared" si="27"/>
        <v>44210</v>
      </c>
      <c r="H1784" s="14" t="s">
        <v>71</v>
      </c>
      <c r="I1784" s="14" t="s">
        <v>5554</v>
      </c>
      <c r="J1784" s="14" t="s">
        <v>28</v>
      </c>
    </row>
    <row r="1785" spans="4:10" ht="25" customHeight="1" x14ac:dyDescent="0.2">
      <c r="D1785" s="13" t="s">
        <v>117</v>
      </c>
      <c r="E1785" s="13" t="s">
        <v>3314</v>
      </c>
      <c r="F1785" s="13" t="s">
        <v>3313</v>
      </c>
      <c r="G1785" s="14" t="str">
        <f t="shared" si="27"/>
        <v>44211</v>
      </c>
      <c r="H1785" s="14" t="s">
        <v>71</v>
      </c>
      <c r="I1785" s="14" t="s">
        <v>5555</v>
      </c>
      <c r="J1785" s="14" t="s">
        <v>28</v>
      </c>
    </row>
    <row r="1786" spans="4:10" ht="25" customHeight="1" x14ac:dyDescent="0.2">
      <c r="D1786" s="13" t="s">
        <v>117</v>
      </c>
      <c r="E1786" s="13" t="s">
        <v>3316</v>
      </c>
      <c r="F1786" s="13" t="s">
        <v>3315</v>
      </c>
      <c r="G1786" s="14" t="str">
        <f t="shared" si="27"/>
        <v>44212</v>
      </c>
      <c r="H1786" s="14" t="s">
        <v>71</v>
      </c>
      <c r="I1786" s="14" t="s">
        <v>5556</v>
      </c>
      <c r="J1786" s="14" t="s">
        <v>28</v>
      </c>
    </row>
    <row r="1787" spans="4:10" ht="25" customHeight="1" x14ac:dyDescent="0.2">
      <c r="D1787" s="13" t="s">
        <v>117</v>
      </c>
      <c r="E1787" s="13" t="s">
        <v>3318</v>
      </c>
      <c r="F1787" s="13" t="s">
        <v>3317</v>
      </c>
      <c r="G1787" s="14" t="str">
        <f t="shared" si="27"/>
        <v>44213</v>
      </c>
      <c r="H1787" s="14" t="s">
        <v>71</v>
      </c>
      <c r="I1787" s="14" t="s">
        <v>5557</v>
      </c>
      <c r="J1787" s="14" t="s">
        <v>28</v>
      </c>
    </row>
    <row r="1788" spans="4:10" ht="25" customHeight="1" x14ac:dyDescent="0.2">
      <c r="D1788" s="13" t="s">
        <v>117</v>
      </c>
      <c r="E1788" s="13" t="s">
        <v>3320</v>
      </c>
      <c r="F1788" s="13" t="s">
        <v>3319</v>
      </c>
      <c r="G1788" s="14" t="str">
        <f t="shared" si="27"/>
        <v>44214</v>
      </c>
      <c r="H1788" s="14" t="s">
        <v>71</v>
      </c>
      <c r="I1788" s="14" t="s">
        <v>5558</v>
      </c>
      <c r="J1788" s="14" t="s">
        <v>28</v>
      </c>
    </row>
    <row r="1789" spans="4:10" ht="25" customHeight="1" x14ac:dyDescent="0.2">
      <c r="D1789" s="13" t="s">
        <v>117</v>
      </c>
      <c r="E1789" s="13" t="s">
        <v>3322</v>
      </c>
      <c r="F1789" s="13" t="s">
        <v>3321</v>
      </c>
      <c r="G1789" s="14" t="str">
        <f t="shared" si="27"/>
        <v>44322</v>
      </c>
      <c r="H1789" s="14" t="s">
        <v>71</v>
      </c>
      <c r="I1789" s="14" t="s">
        <v>28</v>
      </c>
      <c r="J1789" s="14" t="s">
        <v>5559</v>
      </c>
    </row>
    <row r="1790" spans="4:10" ht="25" customHeight="1" x14ac:dyDescent="0.2">
      <c r="D1790" s="13" t="s">
        <v>117</v>
      </c>
      <c r="E1790" s="13" t="s">
        <v>3324</v>
      </c>
      <c r="F1790" s="13" t="s">
        <v>3323</v>
      </c>
      <c r="G1790" s="14" t="str">
        <f t="shared" si="27"/>
        <v>44341</v>
      </c>
      <c r="H1790" s="14" t="s">
        <v>71</v>
      </c>
      <c r="I1790" s="14" t="s">
        <v>28</v>
      </c>
      <c r="J1790" s="14" t="s">
        <v>5560</v>
      </c>
    </row>
    <row r="1791" spans="4:10" ht="25" customHeight="1" x14ac:dyDescent="0.2">
      <c r="D1791" s="13" t="s">
        <v>117</v>
      </c>
      <c r="E1791" s="13" t="s">
        <v>3326</v>
      </c>
      <c r="F1791" s="13" t="s">
        <v>3325</v>
      </c>
      <c r="G1791" s="14" t="str">
        <f t="shared" si="27"/>
        <v>44461</v>
      </c>
      <c r="H1791" s="14" t="s">
        <v>71</v>
      </c>
      <c r="I1791" s="14" t="s">
        <v>28</v>
      </c>
      <c r="J1791" s="14" t="s">
        <v>5561</v>
      </c>
    </row>
    <row r="1792" spans="4:10" ht="25" customHeight="1" x14ac:dyDescent="0.2">
      <c r="D1792" s="13" t="s">
        <v>117</v>
      </c>
      <c r="E1792" s="13" t="s">
        <v>3328</v>
      </c>
      <c r="F1792" s="13" t="s">
        <v>3327</v>
      </c>
      <c r="G1792" s="14" t="str">
        <f t="shared" si="27"/>
        <v>44462</v>
      </c>
      <c r="H1792" s="14" t="s">
        <v>71</v>
      </c>
      <c r="I1792" s="14" t="s">
        <v>28</v>
      </c>
      <c r="J1792" s="14" t="s">
        <v>5562</v>
      </c>
    </row>
    <row r="1793" spans="4:10" ht="25" customHeight="1" x14ac:dyDescent="0.2">
      <c r="D1793" s="13" t="s">
        <v>118</v>
      </c>
      <c r="E1793" s="13" t="s">
        <v>3330</v>
      </c>
      <c r="F1793" s="13" t="s">
        <v>3329</v>
      </c>
      <c r="G1793" s="14" t="str">
        <f t="shared" si="27"/>
        <v>45201</v>
      </c>
      <c r="H1793" s="14" t="s">
        <v>72</v>
      </c>
      <c r="I1793" s="14" t="s">
        <v>72</v>
      </c>
      <c r="J1793" s="14" t="s">
        <v>28</v>
      </c>
    </row>
    <row r="1794" spans="4:10" ht="25" customHeight="1" x14ac:dyDescent="0.2">
      <c r="D1794" s="13" t="s">
        <v>118</v>
      </c>
      <c r="E1794" s="13" t="s">
        <v>3332</v>
      </c>
      <c r="F1794" s="13" t="s">
        <v>3331</v>
      </c>
      <c r="G1794" s="14" t="str">
        <f t="shared" si="27"/>
        <v>45202</v>
      </c>
      <c r="H1794" s="14" t="s">
        <v>72</v>
      </c>
      <c r="I1794" s="14" t="s">
        <v>5563</v>
      </c>
      <c r="J1794" s="14" t="s">
        <v>28</v>
      </c>
    </row>
    <row r="1795" spans="4:10" ht="25" customHeight="1" x14ac:dyDescent="0.2">
      <c r="D1795" s="13" t="s">
        <v>118</v>
      </c>
      <c r="E1795" s="13" t="s">
        <v>3334</v>
      </c>
      <c r="F1795" s="13" t="s">
        <v>3333</v>
      </c>
      <c r="G1795" s="14" t="str">
        <f t="shared" si="27"/>
        <v>45203</v>
      </c>
      <c r="H1795" s="14" t="s">
        <v>72</v>
      </c>
      <c r="I1795" s="14" t="s">
        <v>5564</v>
      </c>
      <c r="J1795" s="14" t="s">
        <v>28</v>
      </c>
    </row>
    <row r="1796" spans="4:10" ht="25" customHeight="1" x14ac:dyDescent="0.2">
      <c r="D1796" s="13" t="s">
        <v>118</v>
      </c>
      <c r="E1796" s="13" t="s">
        <v>3336</v>
      </c>
      <c r="F1796" s="13" t="s">
        <v>3335</v>
      </c>
      <c r="G1796" s="14" t="str">
        <f t="shared" si="27"/>
        <v>45204</v>
      </c>
      <c r="H1796" s="14" t="s">
        <v>72</v>
      </c>
      <c r="I1796" s="14" t="s">
        <v>5242</v>
      </c>
      <c r="J1796" s="14" t="s">
        <v>28</v>
      </c>
    </row>
    <row r="1797" spans="4:10" ht="25" customHeight="1" x14ac:dyDescent="0.2">
      <c r="D1797" s="13" t="s">
        <v>118</v>
      </c>
      <c r="E1797" s="13" t="s">
        <v>3338</v>
      </c>
      <c r="F1797" s="13" t="s">
        <v>3337</v>
      </c>
      <c r="G1797" s="14" t="str">
        <f t="shared" ref="G1797:G1860" si="28">LEFT(F1797,5)</f>
        <v>45205</v>
      </c>
      <c r="H1797" s="14" t="s">
        <v>72</v>
      </c>
      <c r="I1797" s="14" t="s">
        <v>5565</v>
      </c>
      <c r="J1797" s="14" t="s">
        <v>28</v>
      </c>
    </row>
    <row r="1798" spans="4:10" ht="25" customHeight="1" x14ac:dyDescent="0.2">
      <c r="D1798" s="13" t="s">
        <v>118</v>
      </c>
      <c r="E1798" s="13" t="s">
        <v>3340</v>
      </c>
      <c r="F1798" s="13" t="s">
        <v>3339</v>
      </c>
      <c r="G1798" s="14" t="str">
        <f t="shared" si="28"/>
        <v>45206</v>
      </c>
      <c r="H1798" s="14" t="s">
        <v>72</v>
      </c>
      <c r="I1798" s="14" t="s">
        <v>5566</v>
      </c>
      <c r="J1798" s="14" t="s">
        <v>28</v>
      </c>
    </row>
    <row r="1799" spans="4:10" ht="25" customHeight="1" x14ac:dyDescent="0.2">
      <c r="D1799" s="13" t="s">
        <v>118</v>
      </c>
      <c r="E1799" s="13" t="s">
        <v>3342</v>
      </c>
      <c r="F1799" s="13" t="s">
        <v>3341</v>
      </c>
      <c r="G1799" s="14" t="str">
        <f t="shared" si="28"/>
        <v>45207</v>
      </c>
      <c r="H1799" s="14" t="s">
        <v>72</v>
      </c>
      <c r="I1799" s="14" t="s">
        <v>5567</v>
      </c>
      <c r="J1799" s="14" t="s">
        <v>28</v>
      </c>
    </row>
    <row r="1800" spans="4:10" ht="25" customHeight="1" x14ac:dyDescent="0.2">
      <c r="D1800" s="13" t="s">
        <v>118</v>
      </c>
      <c r="E1800" s="13" t="s">
        <v>3344</v>
      </c>
      <c r="F1800" s="13" t="s">
        <v>3343</v>
      </c>
      <c r="G1800" s="14" t="str">
        <f t="shared" si="28"/>
        <v>45208</v>
      </c>
      <c r="H1800" s="14" t="s">
        <v>72</v>
      </c>
      <c r="I1800" s="14" t="s">
        <v>5568</v>
      </c>
      <c r="J1800" s="14" t="s">
        <v>28</v>
      </c>
    </row>
    <row r="1801" spans="4:10" ht="25" customHeight="1" x14ac:dyDescent="0.2">
      <c r="D1801" s="13" t="s">
        <v>118</v>
      </c>
      <c r="E1801" s="13" t="s">
        <v>3346</v>
      </c>
      <c r="F1801" s="13" t="s">
        <v>3345</v>
      </c>
      <c r="G1801" s="14" t="str">
        <f t="shared" si="28"/>
        <v>45209</v>
      </c>
      <c r="H1801" s="14" t="s">
        <v>72</v>
      </c>
      <c r="I1801" s="14" t="s">
        <v>5569</v>
      </c>
      <c r="J1801" s="14" t="s">
        <v>28</v>
      </c>
    </row>
    <row r="1802" spans="4:10" ht="25" customHeight="1" x14ac:dyDescent="0.2">
      <c r="D1802" s="13" t="s">
        <v>118</v>
      </c>
      <c r="E1802" s="13" t="s">
        <v>3348</v>
      </c>
      <c r="F1802" s="13" t="s">
        <v>3347</v>
      </c>
      <c r="G1802" s="14" t="str">
        <f t="shared" si="28"/>
        <v>45341</v>
      </c>
      <c r="H1802" s="14" t="s">
        <v>72</v>
      </c>
      <c r="I1802" s="14" t="s">
        <v>28</v>
      </c>
      <c r="J1802" s="14" t="s">
        <v>5570</v>
      </c>
    </row>
    <row r="1803" spans="4:10" ht="25" customHeight="1" x14ac:dyDescent="0.2">
      <c r="D1803" s="13" t="s">
        <v>118</v>
      </c>
      <c r="E1803" s="13" t="s">
        <v>3350</v>
      </c>
      <c r="F1803" s="13" t="s">
        <v>3349</v>
      </c>
      <c r="G1803" s="14" t="str">
        <f t="shared" si="28"/>
        <v>45361</v>
      </c>
      <c r="H1803" s="14" t="s">
        <v>72</v>
      </c>
      <c r="I1803" s="14" t="s">
        <v>28</v>
      </c>
      <c r="J1803" s="14" t="s">
        <v>5571</v>
      </c>
    </row>
    <row r="1804" spans="4:10" ht="25" customHeight="1" x14ac:dyDescent="0.2">
      <c r="D1804" s="13" t="s">
        <v>118</v>
      </c>
      <c r="E1804" s="13" t="s">
        <v>3352</v>
      </c>
      <c r="F1804" s="13" t="s">
        <v>3351</v>
      </c>
      <c r="G1804" s="14" t="str">
        <f t="shared" si="28"/>
        <v>45382</v>
      </c>
      <c r="H1804" s="14" t="s">
        <v>72</v>
      </c>
      <c r="I1804" s="14" t="s">
        <v>28</v>
      </c>
      <c r="J1804" s="14" t="s">
        <v>5572</v>
      </c>
    </row>
    <row r="1805" spans="4:10" ht="25" customHeight="1" x14ac:dyDescent="0.2">
      <c r="D1805" s="13" t="s">
        <v>118</v>
      </c>
      <c r="E1805" s="13" t="s">
        <v>3354</v>
      </c>
      <c r="F1805" s="13" t="s">
        <v>3353</v>
      </c>
      <c r="G1805" s="14" t="str">
        <f t="shared" si="28"/>
        <v>45383</v>
      </c>
      <c r="H1805" s="14" t="s">
        <v>72</v>
      </c>
      <c r="I1805" s="14" t="s">
        <v>28</v>
      </c>
      <c r="J1805" s="14" t="s">
        <v>5573</v>
      </c>
    </row>
    <row r="1806" spans="4:10" ht="25" customHeight="1" x14ac:dyDescent="0.2">
      <c r="D1806" s="13" t="s">
        <v>118</v>
      </c>
      <c r="E1806" s="13" t="s">
        <v>3356</v>
      </c>
      <c r="F1806" s="13" t="s">
        <v>3355</v>
      </c>
      <c r="G1806" s="14" t="str">
        <f t="shared" si="28"/>
        <v>45401</v>
      </c>
      <c r="H1806" s="14" t="s">
        <v>72</v>
      </c>
      <c r="I1806" s="14" t="s">
        <v>28</v>
      </c>
      <c r="J1806" s="14" t="s">
        <v>5574</v>
      </c>
    </row>
    <row r="1807" spans="4:10" ht="25" customHeight="1" x14ac:dyDescent="0.2">
      <c r="D1807" s="13" t="s">
        <v>118</v>
      </c>
      <c r="E1807" s="13" t="s">
        <v>3358</v>
      </c>
      <c r="F1807" s="13" t="s">
        <v>3357</v>
      </c>
      <c r="G1807" s="14" t="str">
        <f t="shared" si="28"/>
        <v>45402</v>
      </c>
      <c r="H1807" s="14" t="s">
        <v>72</v>
      </c>
      <c r="I1807" s="14" t="s">
        <v>28</v>
      </c>
      <c r="J1807" s="14" t="s">
        <v>5575</v>
      </c>
    </row>
    <row r="1808" spans="4:10" ht="25" customHeight="1" x14ac:dyDescent="0.2">
      <c r="D1808" s="13" t="s">
        <v>118</v>
      </c>
      <c r="E1808" s="13" t="s">
        <v>3360</v>
      </c>
      <c r="F1808" s="13" t="s">
        <v>3359</v>
      </c>
      <c r="G1808" s="14" t="str">
        <f t="shared" si="28"/>
        <v>45403</v>
      </c>
      <c r="H1808" s="14" t="s">
        <v>72</v>
      </c>
      <c r="I1808" s="14" t="s">
        <v>28</v>
      </c>
      <c r="J1808" s="14" t="s">
        <v>5576</v>
      </c>
    </row>
    <row r="1809" spans="4:10" ht="25" customHeight="1" x14ac:dyDescent="0.2">
      <c r="D1809" s="13" t="s">
        <v>118</v>
      </c>
      <c r="E1809" s="13" t="s">
        <v>3362</v>
      </c>
      <c r="F1809" s="13" t="s">
        <v>3361</v>
      </c>
      <c r="G1809" s="14" t="str">
        <f t="shared" si="28"/>
        <v>45404</v>
      </c>
      <c r="H1809" s="14" t="s">
        <v>72</v>
      </c>
      <c r="I1809" s="14" t="s">
        <v>28</v>
      </c>
      <c r="J1809" s="14" t="s">
        <v>5577</v>
      </c>
    </row>
    <row r="1810" spans="4:10" ht="25" customHeight="1" x14ac:dyDescent="0.2">
      <c r="D1810" s="13" t="s">
        <v>118</v>
      </c>
      <c r="E1810" s="13" t="s">
        <v>3364</v>
      </c>
      <c r="F1810" s="13" t="s">
        <v>3363</v>
      </c>
      <c r="G1810" s="14" t="str">
        <f t="shared" si="28"/>
        <v>45405</v>
      </c>
      <c r="H1810" s="14" t="s">
        <v>72</v>
      </c>
      <c r="I1810" s="14" t="s">
        <v>28</v>
      </c>
      <c r="J1810" s="14" t="s">
        <v>5578</v>
      </c>
    </row>
    <row r="1811" spans="4:10" ht="25" customHeight="1" x14ac:dyDescent="0.2">
      <c r="D1811" s="13" t="s">
        <v>118</v>
      </c>
      <c r="E1811" s="13" t="s">
        <v>3366</v>
      </c>
      <c r="F1811" s="13" t="s">
        <v>3365</v>
      </c>
      <c r="G1811" s="14" t="str">
        <f t="shared" si="28"/>
        <v>45406</v>
      </c>
      <c r="H1811" s="14" t="s">
        <v>72</v>
      </c>
      <c r="I1811" s="14" t="s">
        <v>28</v>
      </c>
      <c r="J1811" s="14" t="s">
        <v>5579</v>
      </c>
    </row>
    <row r="1812" spans="4:10" ht="25" customHeight="1" x14ac:dyDescent="0.2">
      <c r="D1812" s="13" t="s">
        <v>118</v>
      </c>
      <c r="E1812" s="13" t="s">
        <v>3368</v>
      </c>
      <c r="F1812" s="13" t="s">
        <v>3367</v>
      </c>
      <c r="G1812" s="14" t="str">
        <f t="shared" si="28"/>
        <v>45421</v>
      </c>
      <c r="H1812" s="14" t="s">
        <v>72</v>
      </c>
      <c r="I1812" s="14" t="s">
        <v>28</v>
      </c>
      <c r="J1812" s="14" t="s">
        <v>5580</v>
      </c>
    </row>
    <row r="1813" spans="4:10" ht="25" customHeight="1" x14ac:dyDescent="0.2">
      <c r="D1813" s="13" t="s">
        <v>118</v>
      </c>
      <c r="E1813" s="13" t="s">
        <v>3370</v>
      </c>
      <c r="F1813" s="13" t="s">
        <v>3369</v>
      </c>
      <c r="G1813" s="14" t="str">
        <f t="shared" si="28"/>
        <v>45429</v>
      </c>
      <c r="H1813" s="14" t="s">
        <v>72</v>
      </c>
      <c r="I1813" s="14" t="s">
        <v>28</v>
      </c>
      <c r="J1813" s="14" t="s">
        <v>5581</v>
      </c>
    </row>
    <row r="1814" spans="4:10" ht="25" customHeight="1" x14ac:dyDescent="0.2">
      <c r="D1814" s="13" t="s">
        <v>118</v>
      </c>
      <c r="E1814" s="13" t="s">
        <v>3372</v>
      </c>
      <c r="F1814" s="13" t="s">
        <v>3371</v>
      </c>
      <c r="G1814" s="14" t="str">
        <f t="shared" si="28"/>
        <v>45430</v>
      </c>
      <c r="H1814" s="14" t="s">
        <v>72</v>
      </c>
      <c r="I1814" s="14" t="s">
        <v>28</v>
      </c>
      <c r="J1814" s="14" t="s">
        <v>5582</v>
      </c>
    </row>
    <row r="1815" spans="4:10" ht="25" customHeight="1" x14ac:dyDescent="0.2">
      <c r="D1815" s="13" t="s">
        <v>118</v>
      </c>
      <c r="E1815" s="13" t="s">
        <v>751</v>
      </c>
      <c r="F1815" s="13" t="s">
        <v>3373</v>
      </c>
      <c r="G1815" s="14" t="str">
        <f t="shared" si="28"/>
        <v>45431</v>
      </c>
      <c r="H1815" s="14" t="s">
        <v>72</v>
      </c>
      <c r="I1815" s="14" t="s">
        <v>28</v>
      </c>
      <c r="J1815" s="14" t="s">
        <v>4283</v>
      </c>
    </row>
    <row r="1816" spans="4:10" ht="25" customHeight="1" x14ac:dyDescent="0.2">
      <c r="D1816" s="13" t="s">
        <v>118</v>
      </c>
      <c r="E1816" s="13" t="s">
        <v>3375</v>
      </c>
      <c r="F1816" s="13" t="s">
        <v>3374</v>
      </c>
      <c r="G1816" s="14" t="str">
        <f t="shared" si="28"/>
        <v>45441</v>
      </c>
      <c r="H1816" s="14" t="s">
        <v>72</v>
      </c>
      <c r="I1816" s="14" t="s">
        <v>28</v>
      </c>
      <c r="J1816" s="14" t="s">
        <v>5583</v>
      </c>
    </row>
    <row r="1817" spans="4:10" ht="25" customHeight="1" x14ac:dyDescent="0.2">
      <c r="D1817" s="13" t="s">
        <v>118</v>
      </c>
      <c r="E1817" s="13" t="s">
        <v>3377</v>
      </c>
      <c r="F1817" s="13" t="s">
        <v>3376</v>
      </c>
      <c r="G1817" s="14" t="str">
        <f t="shared" si="28"/>
        <v>45442</v>
      </c>
      <c r="H1817" s="14" t="s">
        <v>72</v>
      </c>
      <c r="I1817" s="14" t="s">
        <v>28</v>
      </c>
      <c r="J1817" s="14" t="s">
        <v>5584</v>
      </c>
    </row>
    <row r="1818" spans="4:10" ht="25" customHeight="1" x14ac:dyDescent="0.2">
      <c r="D1818" s="13" t="s">
        <v>118</v>
      </c>
      <c r="E1818" s="13" t="s">
        <v>3379</v>
      </c>
      <c r="F1818" s="13" t="s">
        <v>3378</v>
      </c>
      <c r="G1818" s="14" t="str">
        <f t="shared" si="28"/>
        <v>45443</v>
      </c>
      <c r="H1818" s="14" t="s">
        <v>72</v>
      </c>
      <c r="I1818" s="14" t="s">
        <v>28</v>
      </c>
      <c r="J1818" s="14" t="s">
        <v>5585</v>
      </c>
    </row>
    <row r="1819" spans="4:10" ht="25" customHeight="1" x14ac:dyDescent="0.2">
      <c r="D1819" s="13" t="s">
        <v>119</v>
      </c>
      <c r="E1819" s="13" t="s">
        <v>3381</v>
      </c>
      <c r="F1819" s="13" t="s">
        <v>3380</v>
      </c>
      <c r="G1819" s="14" t="str">
        <f t="shared" si="28"/>
        <v>46201</v>
      </c>
      <c r="H1819" s="14" t="s">
        <v>73</v>
      </c>
      <c r="I1819" s="14" t="s">
        <v>73</v>
      </c>
      <c r="J1819" s="14" t="s">
        <v>28</v>
      </c>
    </row>
    <row r="1820" spans="4:10" ht="25" customHeight="1" x14ac:dyDescent="0.2">
      <c r="D1820" s="13" t="s">
        <v>119</v>
      </c>
      <c r="E1820" s="13" t="s">
        <v>3383</v>
      </c>
      <c r="F1820" s="13" t="s">
        <v>3382</v>
      </c>
      <c r="G1820" s="14" t="str">
        <f t="shared" si="28"/>
        <v>46203</v>
      </c>
      <c r="H1820" s="14" t="s">
        <v>73</v>
      </c>
      <c r="I1820" s="14" t="s">
        <v>5586</v>
      </c>
      <c r="J1820" s="14" t="s">
        <v>28</v>
      </c>
    </row>
    <row r="1821" spans="4:10" ht="25" customHeight="1" x14ac:dyDescent="0.2">
      <c r="D1821" s="13" t="s">
        <v>119</v>
      </c>
      <c r="E1821" s="13" t="s">
        <v>3385</v>
      </c>
      <c r="F1821" s="13" t="s">
        <v>3384</v>
      </c>
      <c r="G1821" s="14" t="str">
        <f t="shared" si="28"/>
        <v>46204</v>
      </c>
      <c r="H1821" s="14" t="s">
        <v>73</v>
      </c>
      <c r="I1821" s="14" t="s">
        <v>5587</v>
      </c>
      <c r="J1821" s="14" t="s">
        <v>28</v>
      </c>
    </row>
    <row r="1822" spans="4:10" ht="25" customHeight="1" x14ac:dyDescent="0.2">
      <c r="D1822" s="13" t="s">
        <v>119</v>
      </c>
      <c r="E1822" s="13" t="s">
        <v>3387</v>
      </c>
      <c r="F1822" s="13" t="s">
        <v>3386</v>
      </c>
      <c r="G1822" s="14" t="str">
        <f t="shared" si="28"/>
        <v>46206</v>
      </c>
      <c r="H1822" s="14" t="s">
        <v>73</v>
      </c>
      <c r="I1822" s="14" t="s">
        <v>5588</v>
      </c>
      <c r="J1822" s="14" t="s">
        <v>28</v>
      </c>
    </row>
    <row r="1823" spans="4:10" ht="25" customHeight="1" x14ac:dyDescent="0.2">
      <c r="D1823" s="13" t="s">
        <v>119</v>
      </c>
      <c r="E1823" s="13" t="s">
        <v>3389</v>
      </c>
      <c r="F1823" s="13" t="s">
        <v>3388</v>
      </c>
      <c r="G1823" s="14" t="str">
        <f t="shared" si="28"/>
        <v>46208</v>
      </c>
      <c r="H1823" s="14" t="s">
        <v>73</v>
      </c>
      <c r="I1823" s="14" t="s">
        <v>5589</v>
      </c>
      <c r="J1823" s="14" t="s">
        <v>28</v>
      </c>
    </row>
    <row r="1824" spans="4:10" ht="25" customHeight="1" x14ac:dyDescent="0.2">
      <c r="D1824" s="13" t="s">
        <v>119</v>
      </c>
      <c r="E1824" s="13" t="s">
        <v>3391</v>
      </c>
      <c r="F1824" s="13" t="s">
        <v>3390</v>
      </c>
      <c r="G1824" s="14" t="str">
        <f t="shared" si="28"/>
        <v>46210</v>
      </c>
      <c r="H1824" s="14" t="s">
        <v>73</v>
      </c>
      <c r="I1824" s="14" t="s">
        <v>5590</v>
      </c>
      <c r="J1824" s="14" t="s">
        <v>28</v>
      </c>
    </row>
    <row r="1825" spans="4:10" ht="25" customHeight="1" x14ac:dyDescent="0.2">
      <c r="D1825" s="13" t="s">
        <v>119</v>
      </c>
      <c r="E1825" s="13" t="s">
        <v>3393</v>
      </c>
      <c r="F1825" s="13" t="s">
        <v>3392</v>
      </c>
      <c r="G1825" s="14" t="str">
        <f t="shared" si="28"/>
        <v>46213</v>
      </c>
      <c r="H1825" s="14" t="s">
        <v>73</v>
      </c>
      <c r="I1825" s="14" t="s">
        <v>5591</v>
      </c>
      <c r="J1825" s="14" t="s">
        <v>28</v>
      </c>
    </row>
    <row r="1826" spans="4:10" ht="25" customHeight="1" x14ac:dyDescent="0.2">
      <c r="D1826" s="13" t="s">
        <v>119</v>
      </c>
      <c r="E1826" s="13" t="s">
        <v>3395</v>
      </c>
      <c r="F1826" s="13" t="s">
        <v>3394</v>
      </c>
      <c r="G1826" s="14" t="str">
        <f t="shared" si="28"/>
        <v>46214</v>
      </c>
      <c r="H1826" s="14" t="s">
        <v>73</v>
      </c>
      <c r="I1826" s="14" t="s">
        <v>5130</v>
      </c>
      <c r="J1826" s="14" t="s">
        <v>28</v>
      </c>
    </row>
    <row r="1827" spans="4:10" ht="25" customHeight="1" x14ac:dyDescent="0.2">
      <c r="D1827" s="13" t="s">
        <v>119</v>
      </c>
      <c r="E1827" s="13" t="s">
        <v>3397</v>
      </c>
      <c r="F1827" s="13" t="s">
        <v>3396</v>
      </c>
      <c r="G1827" s="14" t="str">
        <f t="shared" si="28"/>
        <v>46215</v>
      </c>
      <c r="H1827" s="14" t="s">
        <v>73</v>
      </c>
      <c r="I1827" s="14" t="s">
        <v>5592</v>
      </c>
      <c r="J1827" s="14" t="s">
        <v>28</v>
      </c>
    </row>
    <row r="1828" spans="4:10" ht="25" customHeight="1" x14ac:dyDescent="0.2">
      <c r="D1828" s="13" t="s">
        <v>119</v>
      </c>
      <c r="E1828" s="13" t="s">
        <v>3399</v>
      </c>
      <c r="F1828" s="13" t="s">
        <v>3398</v>
      </c>
      <c r="G1828" s="14" t="str">
        <f t="shared" si="28"/>
        <v>46216</v>
      </c>
      <c r="H1828" s="14" t="s">
        <v>73</v>
      </c>
      <c r="I1828" s="14" t="s">
        <v>5593</v>
      </c>
      <c r="J1828" s="14" t="s">
        <v>28</v>
      </c>
    </row>
    <row r="1829" spans="4:10" ht="25" customHeight="1" x14ac:dyDescent="0.2">
      <c r="D1829" s="13" t="s">
        <v>119</v>
      </c>
      <c r="E1829" s="13" t="s">
        <v>3401</v>
      </c>
      <c r="F1829" s="13" t="s">
        <v>3400</v>
      </c>
      <c r="G1829" s="14" t="str">
        <f t="shared" si="28"/>
        <v>46217</v>
      </c>
      <c r="H1829" s="14" t="s">
        <v>73</v>
      </c>
      <c r="I1829" s="14" t="s">
        <v>5594</v>
      </c>
      <c r="J1829" s="14" t="s">
        <v>28</v>
      </c>
    </row>
    <row r="1830" spans="4:10" ht="25" customHeight="1" x14ac:dyDescent="0.2">
      <c r="D1830" s="13" t="s">
        <v>119</v>
      </c>
      <c r="E1830" s="13" t="s">
        <v>3403</v>
      </c>
      <c r="F1830" s="13" t="s">
        <v>3402</v>
      </c>
      <c r="G1830" s="14" t="str">
        <f t="shared" si="28"/>
        <v>46218</v>
      </c>
      <c r="H1830" s="14" t="s">
        <v>73</v>
      </c>
      <c r="I1830" s="14" t="s">
        <v>5595</v>
      </c>
      <c r="J1830" s="14" t="s">
        <v>28</v>
      </c>
    </row>
    <row r="1831" spans="4:10" ht="25" customHeight="1" x14ac:dyDescent="0.2">
      <c r="D1831" s="13" t="s">
        <v>119</v>
      </c>
      <c r="E1831" s="13" t="s">
        <v>3405</v>
      </c>
      <c r="F1831" s="13" t="s">
        <v>3404</v>
      </c>
      <c r="G1831" s="14" t="str">
        <f t="shared" si="28"/>
        <v>46219</v>
      </c>
      <c r="H1831" s="14" t="s">
        <v>73</v>
      </c>
      <c r="I1831" s="14" t="s">
        <v>5596</v>
      </c>
      <c r="J1831" s="14" t="s">
        <v>28</v>
      </c>
    </row>
    <row r="1832" spans="4:10" ht="25" customHeight="1" x14ac:dyDescent="0.2">
      <c r="D1832" s="13" t="s">
        <v>119</v>
      </c>
      <c r="E1832" s="13" t="s">
        <v>3407</v>
      </c>
      <c r="F1832" s="13" t="s">
        <v>3406</v>
      </c>
      <c r="G1832" s="14" t="str">
        <f t="shared" si="28"/>
        <v>46220</v>
      </c>
      <c r="H1832" s="14" t="s">
        <v>73</v>
      </c>
      <c r="I1832" s="14" t="s">
        <v>5597</v>
      </c>
      <c r="J1832" s="14" t="s">
        <v>28</v>
      </c>
    </row>
    <row r="1833" spans="4:10" ht="25" customHeight="1" x14ac:dyDescent="0.2">
      <c r="D1833" s="13" t="s">
        <v>119</v>
      </c>
      <c r="E1833" s="13" t="s">
        <v>3409</v>
      </c>
      <c r="F1833" s="13" t="s">
        <v>3408</v>
      </c>
      <c r="G1833" s="14" t="str">
        <f t="shared" si="28"/>
        <v>46221</v>
      </c>
      <c r="H1833" s="14" t="s">
        <v>73</v>
      </c>
      <c r="I1833" s="14" t="s">
        <v>5598</v>
      </c>
      <c r="J1833" s="14" t="s">
        <v>28</v>
      </c>
    </row>
    <row r="1834" spans="4:10" ht="25" customHeight="1" x14ac:dyDescent="0.2">
      <c r="D1834" s="13" t="s">
        <v>119</v>
      </c>
      <c r="E1834" s="13" t="s">
        <v>3411</v>
      </c>
      <c r="F1834" s="13" t="s">
        <v>3410</v>
      </c>
      <c r="G1834" s="14" t="str">
        <f t="shared" si="28"/>
        <v>46222</v>
      </c>
      <c r="H1834" s="14" t="s">
        <v>73</v>
      </c>
      <c r="I1834" s="14" t="s">
        <v>5599</v>
      </c>
      <c r="J1834" s="14" t="s">
        <v>28</v>
      </c>
    </row>
    <row r="1835" spans="4:10" ht="25" customHeight="1" x14ac:dyDescent="0.2">
      <c r="D1835" s="13" t="s">
        <v>119</v>
      </c>
      <c r="E1835" s="13" t="s">
        <v>3413</v>
      </c>
      <c r="F1835" s="13" t="s">
        <v>3412</v>
      </c>
      <c r="G1835" s="14" t="str">
        <f t="shared" si="28"/>
        <v>46223</v>
      </c>
      <c r="H1835" s="14" t="s">
        <v>73</v>
      </c>
      <c r="I1835" s="14" t="s">
        <v>5600</v>
      </c>
      <c r="J1835" s="14" t="s">
        <v>28</v>
      </c>
    </row>
    <row r="1836" spans="4:10" ht="25" customHeight="1" x14ac:dyDescent="0.2">
      <c r="D1836" s="13" t="s">
        <v>119</v>
      </c>
      <c r="E1836" s="13" t="s">
        <v>3415</v>
      </c>
      <c r="F1836" s="13" t="s">
        <v>3414</v>
      </c>
      <c r="G1836" s="14" t="str">
        <f t="shared" si="28"/>
        <v>46224</v>
      </c>
      <c r="H1836" s="14" t="s">
        <v>73</v>
      </c>
      <c r="I1836" s="14" t="s">
        <v>5601</v>
      </c>
      <c r="J1836" s="14" t="s">
        <v>28</v>
      </c>
    </row>
    <row r="1837" spans="4:10" ht="25" customHeight="1" x14ac:dyDescent="0.2">
      <c r="D1837" s="13" t="s">
        <v>119</v>
      </c>
      <c r="E1837" s="13" t="s">
        <v>3417</v>
      </c>
      <c r="F1837" s="13" t="s">
        <v>3416</v>
      </c>
      <c r="G1837" s="14" t="str">
        <f t="shared" si="28"/>
        <v>46225</v>
      </c>
      <c r="H1837" s="14" t="s">
        <v>73</v>
      </c>
      <c r="I1837" s="14" t="s">
        <v>5602</v>
      </c>
      <c r="J1837" s="14" t="s">
        <v>28</v>
      </c>
    </row>
    <row r="1838" spans="4:10" ht="25" customHeight="1" x14ac:dyDescent="0.2">
      <c r="D1838" s="13" t="s">
        <v>119</v>
      </c>
      <c r="E1838" s="13" t="s">
        <v>3419</v>
      </c>
      <c r="F1838" s="13" t="s">
        <v>3418</v>
      </c>
      <c r="G1838" s="14" t="str">
        <f t="shared" si="28"/>
        <v>46303</v>
      </c>
      <c r="H1838" s="14" t="s">
        <v>73</v>
      </c>
      <c r="I1838" s="14" t="s">
        <v>28</v>
      </c>
      <c r="J1838" s="14" t="s">
        <v>4348</v>
      </c>
    </row>
    <row r="1839" spans="4:10" ht="25" customHeight="1" x14ac:dyDescent="0.2">
      <c r="D1839" s="13" t="s">
        <v>119</v>
      </c>
      <c r="E1839" s="13" t="s">
        <v>3421</v>
      </c>
      <c r="F1839" s="13" t="s">
        <v>3420</v>
      </c>
      <c r="G1839" s="14" t="str">
        <f t="shared" si="28"/>
        <v>46304</v>
      </c>
      <c r="H1839" s="14" t="s">
        <v>73</v>
      </c>
      <c r="I1839" s="14" t="s">
        <v>28</v>
      </c>
      <c r="J1839" s="14" t="s">
        <v>5603</v>
      </c>
    </row>
    <row r="1840" spans="4:10" ht="25" customHeight="1" x14ac:dyDescent="0.2">
      <c r="D1840" s="13" t="s">
        <v>119</v>
      </c>
      <c r="E1840" s="13" t="s">
        <v>3423</v>
      </c>
      <c r="F1840" s="13" t="s">
        <v>3422</v>
      </c>
      <c r="G1840" s="14" t="str">
        <f t="shared" si="28"/>
        <v>46392</v>
      </c>
      <c r="H1840" s="14" t="s">
        <v>73</v>
      </c>
      <c r="I1840" s="14" t="s">
        <v>28</v>
      </c>
      <c r="J1840" s="14" t="s">
        <v>5604</v>
      </c>
    </row>
    <row r="1841" spans="4:10" ht="25" customHeight="1" x14ac:dyDescent="0.2">
      <c r="D1841" s="13" t="s">
        <v>119</v>
      </c>
      <c r="E1841" s="13" t="s">
        <v>3425</v>
      </c>
      <c r="F1841" s="13" t="s">
        <v>3424</v>
      </c>
      <c r="G1841" s="14" t="str">
        <f t="shared" si="28"/>
        <v>46404</v>
      </c>
      <c r="H1841" s="14" t="s">
        <v>73</v>
      </c>
      <c r="I1841" s="14" t="s">
        <v>28</v>
      </c>
      <c r="J1841" s="14" t="s">
        <v>5605</v>
      </c>
    </row>
    <row r="1842" spans="4:10" ht="25" customHeight="1" x14ac:dyDescent="0.2">
      <c r="D1842" s="13" t="s">
        <v>119</v>
      </c>
      <c r="E1842" s="13" t="s">
        <v>3427</v>
      </c>
      <c r="F1842" s="13" t="s">
        <v>3426</v>
      </c>
      <c r="G1842" s="14" t="str">
        <f t="shared" si="28"/>
        <v>46452</v>
      </c>
      <c r="H1842" s="14" t="s">
        <v>73</v>
      </c>
      <c r="I1842" s="14" t="s">
        <v>28</v>
      </c>
      <c r="J1842" s="14" t="s">
        <v>5606</v>
      </c>
    </row>
    <row r="1843" spans="4:10" ht="25" customHeight="1" x14ac:dyDescent="0.2">
      <c r="D1843" s="13" t="s">
        <v>119</v>
      </c>
      <c r="E1843" s="13" t="s">
        <v>3429</v>
      </c>
      <c r="F1843" s="13" t="s">
        <v>3428</v>
      </c>
      <c r="G1843" s="14" t="str">
        <f t="shared" si="28"/>
        <v>46468</v>
      </c>
      <c r="H1843" s="14" t="s">
        <v>73</v>
      </c>
      <c r="I1843" s="14" t="s">
        <v>28</v>
      </c>
      <c r="J1843" s="14" t="s">
        <v>4239</v>
      </c>
    </row>
    <row r="1844" spans="4:10" ht="25" customHeight="1" x14ac:dyDescent="0.2">
      <c r="D1844" s="13" t="s">
        <v>119</v>
      </c>
      <c r="E1844" s="13" t="s">
        <v>3431</v>
      </c>
      <c r="F1844" s="13" t="s">
        <v>3430</v>
      </c>
      <c r="G1844" s="14" t="str">
        <f t="shared" si="28"/>
        <v>46482</v>
      </c>
      <c r="H1844" s="14" t="s">
        <v>73</v>
      </c>
      <c r="I1844" s="14" t="s">
        <v>28</v>
      </c>
      <c r="J1844" s="14" t="s">
        <v>5607</v>
      </c>
    </row>
    <row r="1845" spans="4:10" ht="25" customHeight="1" x14ac:dyDescent="0.2">
      <c r="D1845" s="13" t="s">
        <v>119</v>
      </c>
      <c r="E1845" s="13" t="s">
        <v>3433</v>
      </c>
      <c r="F1845" s="13" t="s">
        <v>3432</v>
      </c>
      <c r="G1845" s="14" t="str">
        <f t="shared" si="28"/>
        <v>46490</v>
      </c>
      <c r="H1845" s="14" t="s">
        <v>73</v>
      </c>
      <c r="I1845" s="14" t="s">
        <v>28</v>
      </c>
      <c r="J1845" s="14" t="s">
        <v>5608</v>
      </c>
    </row>
    <row r="1846" spans="4:10" ht="25" customHeight="1" x14ac:dyDescent="0.2">
      <c r="D1846" s="13" t="s">
        <v>119</v>
      </c>
      <c r="E1846" s="13" t="s">
        <v>3435</v>
      </c>
      <c r="F1846" s="13" t="s">
        <v>3434</v>
      </c>
      <c r="G1846" s="14" t="str">
        <f t="shared" si="28"/>
        <v>46491</v>
      </c>
      <c r="H1846" s="14" t="s">
        <v>73</v>
      </c>
      <c r="I1846" s="14" t="s">
        <v>28</v>
      </c>
      <c r="J1846" s="14" t="s">
        <v>5609</v>
      </c>
    </row>
    <row r="1847" spans="4:10" ht="25" customHeight="1" x14ac:dyDescent="0.2">
      <c r="D1847" s="13" t="s">
        <v>119</v>
      </c>
      <c r="E1847" s="13" t="s">
        <v>3437</v>
      </c>
      <c r="F1847" s="13" t="s">
        <v>3436</v>
      </c>
      <c r="G1847" s="14" t="str">
        <f t="shared" si="28"/>
        <v>46492</v>
      </c>
      <c r="H1847" s="14" t="s">
        <v>73</v>
      </c>
      <c r="I1847" s="14" t="s">
        <v>28</v>
      </c>
      <c r="J1847" s="14" t="s">
        <v>5610</v>
      </c>
    </row>
    <row r="1848" spans="4:10" ht="25" customHeight="1" x14ac:dyDescent="0.2">
      <c r="D1848" s="13" t="s">
        <v>119</v>
      </c>
      <c r="E1848" s="13" t="s">
        <v>3439</v>
      </c>
      <c r="F1848" s="13" t="s">
        <v>3438</v>
      </c>
      <c r="G1848" s="14" t="str">
        <f t="shared" si="28"/>
        <v>46501</v>
      </c>
      <c r="H1848" s="14" t="s">
        <v>73</v>
      </c>
      <c r="I1848" s="14" t="s">
        <v>28</v>
      </c>
      <c r="J1848" s="14" t="s">
        <v>5611</v>
      </c>
    </row>
    <row r="1849" spans="4:10" ht="25" customHeight="1" x14ac:dyDescent="0.2">
      <c r="D1849" s="13" t="s">
        <v>119</v>
      </c>
      <c r="E1849" s="13" t="s">
        <v>3441</v>
      </c>
      <c r="F1849" s="13" t="s">
        <v>3440</v>
      </c>
      <c r="G1849" s="14" t="str">
        <f t="shared" si="28"/>
        <v>46502</v>
      </c>
      <c r="H1849" s="14" t="s">
        <v>73</v>
      </c>
      <c r="I1849" s="14" t="s">
        <v>28</v>
      </c>
      <c r="J1849" s="14" t="s">
        <v>5612</v>
      </c>
    </row>
    <row r="1850" spans="4:10" ht="25" customHeight="1" x14ac:dyDescent="0.2">
      <c r="D1850" s="13" t="s">
        <v>119</v>
      </c>
      <c r="E1850" s="13" t="s">
        <v>3443</v>
      </c>
      <c r="F1850" s="13" t="s">
        <v>3442</v>
      </c>
      <c r="G1850" s="14" t="str">
        <f t="shared" si="28"/>
        <v>46505</v>
      </c>
      <c r="H1850" s="14" t="s">
        <v>73</v>
      </c>
      <c r="I1850" s="14" t="s">
        <v>28</v>
      </c>
      <c r="J1850" s="14" t="s">
        <v>5613</v>
      </c>
    </row>
    <row r="1851" spans="4:10" ht="25" customHeight="1" x14ac:dyDescent="0.2">
      <c r="D1851" s="13" t="s">
        <v>119</v>
      </c>
      <c r="E1851" s="13" t="s">
        <v>3445</v>
      </c>
      <c r="F1851" s="13" t="s">
        <v>3444</v>
      </c>
      <c r="G1851" s="14" t="str">
        <f t="shared" si="28"/>
        <v>46523</v>
      </c>
      <c r="H1851" s="14" t="s">
        <v>73</v>
      </c>
      <c r="I1851" s="14" t="s">
        <v>28</v>
      </c>
      <c r="J1851" s="14" t="s">
        <v>4253</v>
      </c>
    </row>
    <row r="1852" spans="4:10" ht="25" customHeight="1" x14ac:dyDescent="0.2">
      <c r="D1852" s="13" t="s">
        <v>119</v>
      </c>
      <c r="E1852" s="13" t="s">
        <v>3447</v>
      </c>
      <c r="F1852" s="13" t="s">
        <v>3446</v>
      </c>
      <c r="G1852" s="14" t="str">
        <f t="shared" si="28"/>
        <v>46524</v>
      </c>
      <c r="H1852" s="14" t="s">
        <v>73</v>
      </c>
      <c r="I1852" s="14" t="s">
        <v>28</v>
      </c>
      <c r="J1852" s="14" t="s">
        <v>5614</v>
      </c>
    </row>
    <row r="1853" spans="4:10" ht="25" customHeight="1" x14ac:dyDescent="0.2">
      <c r="D1853" s="13" t="s">
        <v>119</v>
      </c>
      <c r="E1853" s="13" t="s">
        <v>3449</v>
      </c>
      <c r="F1853" s="13" t="s">
        <v>3448</v>
      </c>
      <c r="G1853" s="14" t="str">
        <f t="shared" si="28"/>
        <v>46525</v>
      </c>
      <c r="H1853" s="14" t="s">
        <v>73</v>
      </c>
      <c r="I1853" s="14" t="s">
        <v>28</v>
      </c>
      <c r="J1853" s="14" t="s">
        <v>5270</v>
      </c>
    </row>
    <row r="1854" spans="4:10" ht="25" customHeight="1" x14ac:dyDescent="0.2">
      <c r="D1854" s="13" t="s">
        <v>119</v>
      </c>
      <c r="E1854" s="13" t="s">
        <v>3451</v>
      </c>
      <c r="F1854" s="13" t="s">
        <v>3450</v>
      </c>
      <c r="G1854" s="14" t="str">
        <f t="shared" si="28"/>
        <v>46527</v>
      </c>
      <c r="H1854" s="14" t="s">
        <v>73</v>
      </c>
      <c r="I1854" s="14" t="s">
        <v>28</v>
      </c>
      <c r="J1854" s="14" t="s">
        <v>5615</v>
      </c>
    </row>
    <row r="1855" spans="4:10" ht="25" customHeight="1" x14ac:dyDescent="0.2">
      <c r="D1855" s="13" t="s">
        <v>119</v>
      </c>
      <c r="E1855" s="13" t="s">
        <v>3453</v>
      </c>
      <c r="F1855" s="13" t="s">
        <v>3452</v>
      </c>
      <c r="G1855" s="14" t="str">
        <f t="shared" si="28"/>
        <v>46529</v>
      </c>
      <c r="H1855" s="14" t="s">
        <v>73</v>
      </c>
      <c r="I1855" s="14" t="s">
        <v>28</v>
      </c>
      <c r="J1855" s="14" t="s">
        <v>5616</v>
      </c>
    </row>
    <row r="1856" spans="4:10" ht="25" customHeight="1" x14ac:dyDescent="0.2">
      <c r="D1856" s="13" t="s">
        <v>119</v>
      </c>
      <c r="E1856" s="13" t="s">
        <v>3455</v>
      </c>
      <c r="F1856" s="13" t="s">
        <v>3454</v>
      </c>
      <c r="G1856" s="14" t="str">
        <f t="shared" si="28"/>
        <v>46530</v>
      </c>
      <c r="H1856" s="14" t="s">
        <v>73</v>
      </c>
      <c r="I1856" s="14" t="s">
        <v>28</v>
      </c>
      <c r="J1856" s="14" t="s">
        <v>5617</v>
      </c>
    </row>
    <row r="1857" spans="4:10" ht="25" customHeight="1" x14ac:dyDescent="0.2">
      <c r="D1857" s="13" t="s">
        <v>119</v>
      </c>
      <c r="E1857" s="13" t="s">
        <v>3457</v>
      </c>
      <c r="F1857" s="13" t="s">
        <v>3456</v>
      </c>
      <c r="G1857" s="14" t="str">
        <f t="shared" si="28"/>
        <v>46531</v>
      </c>
      <c r="H1857" s="14" t="s">
        <v>73</v>
      </c>
      <c r="I1857" s="14" t="s">
        <v>28</v>
      </c>
      <c r="J1857" s="14" t="s">
        <v>5618</v>
      </c>
    </row>
    <row r="1858" spans="4:10" ht="25" customHeight="1" x14ac:dyDescent="0.2">
      <c r="D1858" s="13" t="s">
        <v>119</v>
      </c>
      <c r="E1858" s="13" t="s">
        <v>3459</v>
      </c>
      <c r="F1858" s="13" t="s">
        <v>3458</v>
      </c>
      <c r="G1858" s="14" t="str">
        <f t="shared" si="28"/>
        <v>46532</v>
      </c>
      <c r="H1858" s="14" t="s">
        <v>73</v>
      </c>
      <c r="I1858" s="14" t="s">
        <v>28</v>
      </c>
      <c r="J1858" s="14" t="s">
        <v>5619</v>
      </c>
    </row>
    <row r="1859" spans="4:10" ht="25" customHeight="1" x14ac:dyDescent="0.2">
      <c r="D1859" s="13" t="s">
        <v>119</v>
      </c>
      <c r="E1859" s="13" t="s">
        <v>3461</v>
      </c>
      <c r="F1859" s="13" t="s">
        <v>3460</v>
      </c>
      <c r="G1859" s="14" t="str">
        <f t="shared" si="28"/>
        <v>46533</v>
      </c>
      <c r="H1859" s="14" t="s">
        <v>73</v>
      </c>
      <c r="I1859" s="14" t="s">
        <v>28</v>
      </c>
      <c r="J1859" s="14" t="s">
        <v>5620</v>
      </c>
    </row>
    <row r="1860" spans="4:10" ht="25" customHeight="1" x14ac:dyDescent="0.2">
      <c r="D1860" s="13" t="s">
        <v>119</v>
      </c>
      <c r="E1860" s="13" t="s">
        <v>3463</v>
      </c>
      <c r="F1860" s="13" t="s">
        <v>3462</v>
      </c>
      <c r="G1860" s="14" t="str">
        <f t="shared" si="28"/>
        <v>46534</v>
      </c>
      <c r="H1860" s="14" t="s">
        <v>73</v>
      </c>
      <c r="I1860" s="14" t="s">
        <v>28</v>
      </c>
      <c r="J1860" s="14" t="s">
        <v>5621</v>
      </c>
    </row>
    <row r="1861" spans="4:10" ht="25" customHeight="1" x14ac:dyDescent="0.2">
      <c r="D1861" s="13" t="s">
        <v>119</v>
      </c>
      <c r="E1861" s="13" t="s">
        <v>3465</v>
      </c>
      <c r="F1861" s="13" t="s">
        <v>3464</v>
      </c>
      <c r="G1861" s="14" t="str">
        <f t="shared" ref="G1861:G1902" si="29">LEFT(F1861,5)</f>
        <v>46535</v>
      </c>
      <c r="H1861" s="14" t="s">
        <v>73</v>
      </c>
      <c r="I1861" s="14" t="s">
        <v>28</v>
      </c>
      <c r="J1861" s="14" t="s">
        <v>5622</v>
      </c>
    </row>
    <row r="1862" spans="4:10" ht="25" customHeight="1" x14ac:dyDescent="0.2">
      <c r="D1862" s="13" t="s">
        <v>120</v>
      </c>
      <c r="E1862" s="13" t="s">
        <v>3467</v>
      </c>
      <c r="F1862" s="13" t="s">
        <v>3466</v>
      </c>
      <c r="G1862" s="14" t="str">
        <f t="shared" si="29"/>
        <v>47201</v>
      </c>
      <c r="H1862" s="14" t="s">
        <v>74</v>
      </c>
      <c r="I1862" s="14" t="s">
        <v>5623</v>
      </c>
      <c r="J1862" s="14" t="s">
        <v>28</v>
      </c>
    </row>
    <row r="1863" spans="4:10" ht="25" customHeight="1" x14ac:dyDescent="0.2">
      <c r="D1863" s="13" t="s">
        <v>120</v>
      </c>
      <c r="E1863" s="13" t="s">
        <v>3469</v>
      </c>
      <c r="F1863" s="13" t="s">
        <v>3468</v>
      </c>
      <c r="G1863" s="14" t="str">
        <f t="shared" si="29"/>
        <v>47205</v>
      </c>
      <c r="H1863" s="14" t="s">
        <v>74</v>
      </c>
      <c r="I1863" s="14" t="s">
        <v>5624</v>
      </c>
      <c r="J1863" s="14" t="s">
        <v>28</v>
      </c>
    </row>
    <row r="1864" spans="4:10" ht="25" customHeight="1" x14ac:dyDescent="0.2">
      <c r="D1864" s="13" t="s">
        <v>120</v>
      </c>
      <c r="E1864" s="13" t="s">
        <v>3471</v>
      </c>
      <c r="F1864" s="13" t="s">
        <v>3470</v>
      </c>
      <c r="G1864" s="14" t="str">
        <f t="shared" si="29"/>
        <v>47207</v>
      </c>
      <c r="H1864" s="14" t="s">
        <v>74</v>
      </c>
      <c r="I1864" s="14" t="s">
        <v>5625</v>
      </c>
      <c r="J1864" s="14" t="s">
        <v>28</v>
      </c>
    </row>
    <row r="1865" spans="4:10" ht="25" customHeight="1" x14ac:dyDescent="0.2">
      <c r="D1865" s="13" t="s">
        <v>120</v>
      </c>
      <c r="E1865" s="13" t="s">
        <v>3473</v>
      </c>
      <c r="F1865" s="13" t="s">
        <v>3472</v>
      </c>
      <c r="G1865" s="14" t="str">
        <f t="shared" si="29"/>
        <v>47208</v>
      </c>
      <c r="H1865" s="14" t="s">
        <v>74</v>
      </c>
      <c r="I1865" s="14" t="s">
        <v>5626</v>
      </c>
      <c r="J1865" s="14" t="s">
        <v>28</v>
      </c>
    </row>
    <row r="1866" spans="4:10" ht="25" customHeight="1" x14ac:dyDescent="0.2">
      <c r="D1866" s="13" t="s">
        <v>120</v>
      </c>
      <c r="E1866" s="13" t="s">
        <v>3475</v>
      </c>
      <c r="F1866" s="13" t="s">
        <v>3474</v>
      </c>
      <c r="G1866" s="14" t="str">
        <f t="shared" si="29"/>
        <v>47209</v>
      </c>
      <c r="H1866" s="14" t="s">
        <v>74</v>
      </c>
      <c r="I1866" s="14" t="s">
        <v>5627</v>
      </c>
      <c r="J1866" s="14" t="s">
        <v>28</v>
      </c>
    </row>
    <row r="1867" spans="4:10" ht="25" customHeight="1" x14ac:dyDescent="0.2">
      <c r="D1867" s="13" t="s">
        <v>120</v>
      </c>
      <c r="E1867" s="13" t="s">
        <v>3477</v>
      </c>
      <c r="F1867" s="13" t="s">
        <v>3476</v>
      </c>
      <c r="G1867" s="14" t="str">
        <f t="shared" si="29"/>
        <v>47210</v>
      </c>
      <c r="H1867" s="14" t="s">
        <v>74</v>
      </c>
      <c r="I1867" s="14" t="s">
        <v>5628</v>
      </c>
      <c r="J1867" s="14" t="s">
        <v>28</v>
      </c>
    </row>
    <row r="1868" spans="4:10" ht="25" customHeight="1" x14ac:dyDescent="0.2">
      <c r="D1868" s="13" t="s">
        <v>120</v>
      </c>
      <c r="E1868" s="13" t="s">
        <v>3479</v>
      </c>
      <c r="F1868" s="13" t="s">
        <v>3478</v>
      </c>
      <c r="G1868" s="14" t="str">
        <f t="shared" si="29"/>
        <v>47211</v>
      </c>
      <c r="H1868" s="14" t="s">
        <v>74</v>
      </c>
      <c r="I1868" s="14" t="s">
        <v>74</v>
      </c>
      <c r="J1868" s="14" t="s">
        <v>28</v>
      </c>
    </row>
    <row r="1869" spans="4:10" ht="25" customHeight="1" x14ac:dyDescent="0.2">
      <c r="D1869" s="13" t="s">
        <v>120</v>
      </c>
      <c r="E1869" s="13" t="s">
        <v>3481</v>
      </c>
      <c r="F1869" s="13" t="s">
        <v>3480</v>
      </c>
      <c r="G1869" s="14" t="str">
        <f t="shared" si="29"/>
        <v>47212</v>
      </c>
      <c r="H1869" s="14" t="s">
        <v>74</v>
      </c>
      <c r="I1869" s="14" t="s">
        <v>5629</v>
      </c>
      <c r="J1869" s="14" t="s">
        <v>28</v>
      </c>
    </row>
    <row r="1870" spans="4:10" ht="25" customHeight="1" x14ac:dyDescent="0.2">
      <c r="D1870" s="13" t="s">
        <v>120</v>
      </c>
      <c r="E1870" s="13" t="s">
        <v>3483</v>
      </c>
      <c r="F1870" s="13" t="s">
        <v>3482</v>
      </c>
      <c r="G1870" s="14" t="str">
        <f t="shared" si="29"/>
        <v>47213</v>
      </c>
      <c r="H1870" s="14" t="s">
        <v>74</v>
      </c>
      <c r="I1870" s="14" t="s">
        <v>5630</v>
      </c>
      <c r="J1870" s="14" t="s">
        <v>28</v>
      </c>
    </row>
    <row r="1871" spans="4:10" ht="25" customHeight="1" x14ac:dyDescent="0.2">
      <c r="D1871" s="13" t="s">
        <v>120</v>
      </c>
      <c r="E1871" s="13" t="s">
        <v>3485</v>
      </c>
      <c r="F1871" s="13" t="s">
        <v>3484</v>
      </c>
      <c r="G1871" s="14" t="str">
        <f t="shared" si="29"/>
        <v>47214</v>
      </c>
      <c r="H1871" s="14" t="s">
        <v>74</v>
      </c>
      <c r="I1871" s="14" t="s">
        <v>5631</v>
      </c>
      <c r="J1871" s="14" t="s">
        <v>28</v>
      </c>
    </row>
    <row r="1872" spans="4:10" ht="25" customHeight="1" x14ac:dyDescent="0.2">
      <c r="D1872" s="13" t="s">
        <v>120</v>
      </c>
      <c r="E1872" s="13" t="s">
        <v>3487</v>
      </c>
      <c r="F1872" s="13" t="s">
        <v>3486</v>
      </c>
      <c r="G1872" s="14" t="str">
        <f t="shared" si="29"/>
        <v>47215</v>
      </c>
      <c r="H1872" s="14" t="s">
        <v>74</v>
      </c>
      <c r="I1872" s="14" t="s">
        <v>5632</v>
      </c>
      <c r="J1872" s="14" t="s">
        <v>28</v>
      </c>
    </row>
    <row r="1873" spans="4:10" ht="25" customHeight="1" x14ac:dyDescent="0.2">
      <c r="D1873" s="13" t="s">
        <v>120</v>
      </c>
      <c r="E1873" s="13" t="s">
        <v>3489</v>
      </c>
      <c r="F1873" s="13" t="s">
        <v>3488</v>
      </c>
      <c r="G1873" s="14" t="str">
        <f t="shared" si="29"/>
        <v>47301</v>
      </c>
      <c r="H1873" s="14" t="s">
        <v>74</v>
      </c>
      <c r="I1873" s="14" t="s">
        <v>28</v>
      </c>
      <c r="J1873" s="14" t="s">
        <v>5633</v>
      </c>
    </row>
    <row r="1874" spans="4:10" ht="25" customHeight="1" x14ac:dyDescent="0.2">
      <c r="D1874" s="13" t="s">
        <v>120</v>
      </c>
      <c r="E1874" s="13" t="s">
        <v>3491</v>
      </c>
      <c r="F1874" s="13" t="s">
        <v>3490</v>
      </c>
      <c r="G1874" s="14" t="str">
        <f t="shared" si="29"/>
        <v>47302</v>
      </c>
      <c r="H1874" s="14" t="s">
        <v>74</v>
      </c>
      <c r="I1874" s="14" t="s">
        <v>28</v>
      </c>
      <c r="J1874" s="14" t="s">
        <v>5634</v>
      </c>
    </row>
    <row r="1875" spans="4:10" ht="25" customHeight="1" x14ac:dyDescent="0.2">
      <c r="D1875" s="13" t="s">
        <v>120</v>
      </c>
      <c r="E1875" s="13" t="s">
        <v>3493</v>
      </c>
      <c r="F1875" s="13" t="s">
        <v>3492</v>
      </c>
      <c r="G1875" s="14" t="str">
        <f t="shared" si="29"/>
        <v>47303</v>
      </c>
      <c r="H1875" s="14" t="s">
        <v>74</v>
      </c>
      <c r="I1875" s="14" t="s">
        <v>28</v>
      </c>
      <c r="J1875" s="14" t="s">
        <v>4703</v>
      </c>
    </row>
    <row r="1876" spans="4:10" ht="25" customHeight="1" x14ac:dyDescent="0.2">
      <c r="D1876" s="13" t="s">
        <v>120</v>
      </c>
      <c r="E1876" s="13" t="s">
        <v>3495</v>
      </c>
      <c r="F1876" s="13" t="s">
        <v>3494</v>
      </c>
      <c r="G1876" s="14" t="str">
        <f t="shared" si="29"/>
        <v>47306</v>
      </c>
      <c r="H1876" s="14" t="s">
        <v>74</v>
      </c>
      <c r="I1876" s="14" t="s">
        <v>28</v>
      </c>
      <c r="J1876" s="14" t="s">
        <v>5635</v>
      </c>
    </row>
    <row r="1877" spans="4:10" ht="25" customHeight="1" x14ac:dyDescent="0.2">
      <c r="D1877" s="13" t="s">
        <v>120</v>
      </c>
      <c r="E1877" s="13" t="s">
        <v>3497</v>
      </c>
      <c r="F1877" s="13" t="s">
        <v>3496</v>
      </c>
      <c r="G1877" s="14" t="str">
        <f t="shared" si="29"/>
        <v>47308</v>
      </c>
      <c r="H1877" s="14" t="s">
        <v>74</v>
      </c>
      <c r="I1877" s="14" t="s">
        <v>28</v>
      </c>
      <c r="J1877" s="14" t="s">
        <v>5636</v>
      </c>
    </row>
    <row r="1878" spans="4:10" ht="25" customHeight="1" x14ac:dyDescent="0.2">
      <c r="D1878" s="13" t="s">
        <v>120</v>
      </c>
      <c r="E1878" s="13" t="s">
        <v>3499</v>
      </c>
      <c r="F1878" s="13" t="s">
        <v>3498</v>
      </c>
      <c r="G1878" s="14" t="str">
        <f t="shared" si="29"/>
        <v>47311</v>
      </c>
      <c r="H1878" s="14" t="s">
        <v>74</v>
      </c>
      <c r="I1878" s="14" t="s">
        <v>28</v>
      </c>
      <c r="J1878" s="14" t="s">
        <v>5637</v>
      </c>
    </row>
    <row r="1879" spans="4:10" ht="25" customHeight="1" x14ac:dyDescent="0.2">
      <c r="D1879" s="13" t="s">
        <v>120</v>
      </c>
      <c r="E1879" s="13" t="s">
        <v>3501</v>
      </c>
      <c r="F1879" s="13" t="s">
        <v>3500</v>
      </c>
      <c r="G1879" s="14" t="str">
        <f t="shared" si="29"/>
        <v>47313</v>
      </c>
      <c r="H1879" s="14" t="s">
        <v>74</v>
      </c>
      <c r="I1879" s="14" t="s">
        <v>28</v>
      </c>
      <c r="J1879" s="14" t="s">
        <v>5638</v>
      </c>
    </row>
    <row r="1880" spans="4:10" ht="25" customHeight="1" x14ac:dyDescent="0.2">
      <c r="D1880" s="13" t="s">
        <v>120</v>
      </c>
      <c r="E1880" s="13" t="s">
        <v>3503</v>
      </c>
      <c r="F1880" s="13" t="s">
        <v>3502</v>
      </c>
      <c r="G1880" s="14" t="str">
        <f t="shared" si="29"/>
        <v>47314</v>
      </c>
      <c r="H1880" s="14" t="s">
        <v>74</v>
      </c>
      <c r="I1880" s="14" t="s">
        <v>28</v>
      </c>
      <c r="J1880" s="14" t="s">
        <v>5639</v>
      </c>
    </row>
    <row r="1881" spans="4:10" ht="25" customHeight="1" x14ac:dyDescent="0.2">
      <c r="D1881" s="13" t="s">
        <v>120</v>
      </c>
      <c r="E1881" s="13" t="s">
        <v>3505</v>
      </c>
      <c r="F1881" s="13" t="s">
        <v>3504</v>
      </c>
      <c r="G1881" s="14" t="str">
        <f t="shared" si="29"/>
        <v>47315</v>
      </c>
      <c r="H1881" s="14" t="s">
        <v>74</v>
      </c>
      <c r="I1881" s="14" t="s">
        <v>28</v>
      </c>
      <c r="J1881" s="14" t="s">
        <v>5640</v>
      </c>
    </row>
    <row r="1882" spans="4:10" ht="25" customHeight="1" x14ac:dyDescent="0.2">
      <c r="D1882" s="13" t="s">
        <v>120</v>
      </c>
      <c r="E1882" s="13" t="s">
        <v>3507</v>
      </c>
      <c r="F1882" s="13" t="s">
        <v>3506</v>
      </c>
      <c r="G1882" s="14" t="str">
        <f t="shared" si="29"/>
        <v>47324</v>
      </c>
      <c r="H1882" s="14" t="s">
        <v>74</v>
      </c>
      <c r="I1882" s="14" t="s">
        <v>28</v>
      </c>
      <c r="J1882" s="14" t="s">
        <v>5641</v>
      </c>
    </row>
    <row r="1883" spans="4:10" ht="25" customHeight="1" x14ac:dyDescent="0.2">
      <c r="D1883" s="13" t="s">
        <v>120</v>
      </c>
      <c r="E1883" s="13" t="s">
        <v>3509</v>
      </c>
      <c r="F1883" s="13" t="s">
        <v>3508</v>
      </c>
      <c r="G1883" s="14" t="str">
        <f t="shared" si="29"/>
        <v>47325</v>
      </c>
      <c r="H1883" s="14" t="s">
        <v>74</v>
      </c>
      <c r="I1883" s="14" t="s">
        <v>28</v>
      </c>
      <c r="J1883" s="14" t="s">
        <v>5642</v>
      </c>
    </row>
    <row r="1884" spans="4:10" ht="25" customHeight="1" x14ac:dyDescent="0.2">
      <c r="D1884" s="13" t="s">
        <v>120</v>
      </c>
      <c r="E1884" s="13" t="s">
        <v>3511</v>
      </c>
      <c r="F1884" s="13" t="s">
        <v>3510</v>
      </c>
      <c r="G1884" s="14" t="str">
        <f t="shared" si="29"/>
        <v>47326</v>
      </c>
      <c r="H1884" s="14" t="s">
        <v>74</v>
      </c>
      <c r="I1884" s="14" t="s">
        <v>28</v>
      </c>
      <c r="J1884" s="14" t="s">
        <v>5643</v>
      </c>
    </row>
    <row r="1885" spans="4:10" ht="25" customHeight="1" x14ac:dyDescent="0.2">
      <c r="D1885" s="13" t="s">
        <v>120</v>
      </c>
      <c r="E1885" s="13" t="s">
        <v>3513</v>
      </c>
      <c r="F1885" s="13" t="s">
        <v>3512</v>
      </c>
      <c r="G1885" s="14" t="str">
        <f t="shared" si="29"/>
        <v>47327</v>
      </c>
      <c r="H1885" s="14" t="s">
        <v>74</v>
      </c>
      <c r="I1885" s="14" t="s">
        <v>28</v>
      </c>
      <c r="J1885" s="14" t="s">
        <v>5644</v>
      </c>
    </row>
    <row r="1886" spans="4:10" ht="25" customHeight="1" x14ac:dyDescent="0.2">
      <c r="D1886" s="13" t="s">
        <v>120</v>
      </c>
      <c r="E1886" s="13" t="s">
        <v>3515</v>
      </c>
      <c r="F1886" s="13" t="s">
        <v>3514</v>
      </c>
      <c r="G1886" s="14" t="str">
        <f t="shared" si="29"/>
        <v>47328</v>
      </c>
      <c r="H1886" s="14" t="s">
        <v>74</v>
      </c>
      <c r="I1886" s="14" t="s">
        <v>28</v>
      </c>
      <c r="J1886" s="14" t="s">
        <v>5645</v>
      </c>
    </row>
    <row r="1887" spans="4:10" ht="25" customHeight="1" x14ac:dyDescent="0.2">
      <c r="D1887" s="13" t="s">
        <v>120</v>
      </c>
      <c r="E1887" s="13" t="s">
        <v>3517</v>
      </c>
      <c r="F1887" s="13" t="s">
        <v>3516</v>
      </c>
      <c r="G1887" s="14" t="str">
        <f t="shared" si="29"/>
        <v>47329</v>
      </c>
      <c r="H1887" s="14" t="s">
        <v>74</v>
      </c>
      <c r="I1887" s="14" t="s">
        <v>28</v>
      </c>
      <c r="J1887" s="14" t="s">
        <v>5527</v>
      </c>
    </row>
    <row r="1888" spans="4:10" ht="25" customHeight="1" x14ac:dyDescent="0.2">
      <c r="D1888" s="13" t="s">
        <v>120</v>
      </c>
      <c r="E1888" s="13" t="s">
        <v>3519</v>
      </c>
      <c r="F1888" s="13" t="s">
        <v>3518</v>
      </c>
      <c r="G1888" s="14" t="str">
        <f t="shared" si="29"/>
        <v>47348</v>
      </c>
      <c r="H1888" s="14" t="s">
        <v>74</v>
      </c>
      <c r="I1888" s="14" t="s">
        <v>28</v>
      </c>
      <c r="J1888" s="14" t="s">
        <v>5646</v>
      </c>
    </row>
    <row r="1889" spans="4:10" ht="25" customHeight="1" x14ac:dyDescent="0.2">
      <c r="D1889" s="13" t="s">
        <v>120</v>
      </c>
      <c r="E1889" s="13" t="s">
        <v>3521</v>
      </c>
      <c r="F1889" s="13" t="s">
        <v>3520</v>
      </c>
      <c r="G1889" s="14" t="str">
        <f t="shared" si="29"/>
        <v>47350</v>
      </c>
      <c r="H1889" s="14" t="s">
        <v>74</v>
      </c>
      <c r="I1889" s="14" t="s">
        <v>28</v>
      </c>
      <c r="J1889" s="14" t="s">
        <v>5647</v>
      </c>
    </row>
    <row r="1890" spans="4:10" ht="25" customHeight="1" x14ac:dyDescent="0.2">
      <c r="D1890" s="13" t="s">
        <v>120</v>
      </c>
      <c r="E1890" s="13" t="s">
        <v>3523</v>
      </c>
      <c r="F1890" s="13" t="s">
        <v>3522</v>
      </c>
      <c r="G1890" s="14" t="str">
        <f t="shared" si="29"/>
        <v>47353</v>
      </c>
      <c r="H1890" s="14" t="s">
        <v>74</v>
      </c>
      <c r="I1890" s="14" t="s">
        <v>28</v>
      </c>
      <c r="J1890" s="14" t="s">
        <v>5648</v>
      </c>
    </row>
    <row r="1891" spans="4:10" ht="25" customHeight="1" x14ac:dyDescent="0.2">
      <c r="D1891" s="13" t="s">
        <v>120</v>
      </c>
      <c r="E1891" s="13" t="s">
        <v>3525</v>
      </c>
      <c r="F1891" s="13" t="s">
        <v>3524</v>
      </c>
      <c r="G1891" s="14" t="str">
        <f t="shared" si="29"/>
        <v>47354</v>
      </c>
      <c r="H1891" s="14" t="s">
        <v>74</v>
      </c>
      <c r="I1891" s="14" t="s">
        <v>28</v>
      </c>
      <c r="J1891" s="14" t="s">
        <v>5649</v>
      </c>
    </row>
    <row r="1892" spans="4:10" ht="25" customHeight="1" x14ac:dyDescent="0.2">
      <c r="D1892" s="13" t="s">
        <v>120</v>
      </c>
      <c r="E1892" s="13" t="s">
        <v>3527</v>
      </c>
      <c r="F1892" s="13" t="s">
        <v>3526</v>
      </c>
      <c r="G1892" s="14" t="str">
        <f t="shared" si="29"/>
        <v>47355</v>
      </c>
      <c r="H1892" s="14" t="s">
        <v>74</v>
      </c>
      <c r="I1892" s="14" t="s">
        <v>28</v>
      </c>
      <c r="J1892" s="14" t="s">
        <v>5650</v>
      </c>
    </row>
    <row r="1893" spans="4:10" ht="25" customHeight="1" x14ac:dyDescent="0.2">
      <c r="D1893" s="13" t="s">
        <v>120</v>
      </c>
      <c r="E1893" s="13" t="s">
        <v>3529</v>
      </c>
      <c r="F1893" s="13" t="s">
        <v>3528</v>
      </c>
      <c r="G1893" s="14" t="str">
        <f t="shared" si="29"/>
        <v>47356</v>
      </c>
      <c r="H1893" s="14" t="s">
        <v>74</v>
      </c>
      <c r="I1893" s="14" t="s">
        <v>28</v>
      </c>
      <c r="J1893" s="14" t="s">
        <v>5651</v>
      </c>
    </row>
    <row r="1894" spans="4:10" ht="25" customHeight="1" x14ac:dyDescent="0.2">
      <c r="D1894" s="13" t="s">
        <v>120</v>
      </c>
      <c r="E1894" s="13" t="s">
        <v>3531</v>
      </c>
      <c r="F1894" s="13" t="s">
        <v>3530</v>
      </c>
      <c r="G1894" s="14" t="str">
        <f t="shared" si="29"/>
        <v>47357</v>
      </c>
      <c r="H1894" s="14" t="s">
        <v>74</v>
      </c>
      <c r="I1894" s="14" t="s">
        <v>28</v>
      </c>
      <c r="J1894" s="14" t="s">
        <v>5652</v>
      </c>
    </row>
    <row r="1895" spans="4:10" ht="25" customHeight="1" x14ac:dyDescent="0.2">
      <c r="D1895" s="13" t="s">
        <v>120</v>
      </c>
      <c r="E1895" s="13" t="s">
        <v>3533</v>
      </c>
      <c r="F1895" s="13" t="s">
        <v>3532</v>
      </c>
      <c r="G1895" s="14" t="str">
        <f t="shared" si="29"/>
        <v>47358</v>
      </c>
      <c r="H1895" s="14" t="s">
        <v>74</v>
      </c>
      <c r="I1895" s="14" t="s">
        <v>28</v>
      </c>
      <c r="J1895" s="14" t="s">
        <v>5653</v>
      </c>
    </row>
    <row r="1896" spans="4:10" ht="25" customHeight="1" x14ac:dyDescent="0.2">
      <c r="D1896" s="13" t="s">
        <v>120</v>
      </c>
      <c r="E1896" s="13" t="s">
        <v>3535</v>
      </c>
      <c r="F1896" s="13" t="s">
        <v>3534</v>
      </c>
      <c r="G1896" s="14" t="str">
        <f t="shared" si="29"/>
        <v>47359</v>
      </c>
      <c r="H1896" s="14" t="s">
        <v>74</v>
      </c>
      <c r="I1896" s="14" t="s">
        <v>28</v>
      </c>
      <c r="J1896" s="14" t="s">
        <v>5654</v>
      </c>
    </row>
    <row r="1897" spans="4:10" ht="25" customHeight="1" x14ac:dyDescent="0.2">
      <c r="D1897" s="13" t="s">
        <v>120</v>
      </c>
      <c r="E1897" s="13" t="s">
        <v>3537</v>
      </c>
      <c r="F1897" s="13" t="s">
        <v>3536</v>
      </c>
      <c r="G1897" s="14" t="str">
        <f t="shared" si="29"/>
        <v>47360</v>
      </c>
      <c r="H1897" s="14" t="s">
        <v>74</v>
      </c>
      <c r="I1897" s="14" t="s">
        <v>28</v>
      </c>
      <c r="J1897" s="14" t="s">
        <v>5655</v>
      </c>
    </row>
    <row r="1898" spans="4:10" ht="25" customHeight="1" x14ac:dyDescent="0.2">
      <c r="D1898" s="13" t="s">
        <v>120</v>
      </c>
      <c r="E1898" s="13" t="s">
        <v>3539</v>
      </c>
      <c r="F1898" s="13" t="s">
        <v>3538</v>
      </c>
      <c r="G1898" s="14" t="str">
        <f t="shared" si="29"/>
        <v>47361</v>
      </c>
      <c r="H1898" s="14" t="s">
        <v>74</v>
      </c>
      <c r="I1898" s="14" t="s">
        <v>28</v>
      </c>
      <c r="J1898" s="14" t="s">
        <v>5656</v>
      </c>
    </row>
    <row r="1899" spans="4:10" ht="25" customHeight="1" x14ac:dyDescent="0.2">
      <c r="D1899" s="13" t="s">
        <v>120</v>
      </c>
      <c r="E1899" s="13" t="s">
        <v>3541</v>
      </c>
      <c r="F1899" s="13" t="s">
        <v>3540</v>
      </c>
      <c r="G1899" s="14" t="str">
        <f t="shared" si="29"/>
        <v>47362</v>
      </c>
      <c r="H1899" s="14" t="s">
        <v>74</v>
      </c>
      <c r="I1899" s="14" t="s">
        <v>28</v>
      </c>
      <c r="J1899" s="14" t="s">
        <v>5657</v>
      </c>
    </row>
    <row r="1900" spans="4:10" ht="25" customHeight="1" x14ac:dyDescent="0.2">
      <c r="D1900" s="13" t="s">
        <v>120</v>
      </c>
      <c r="E1900" s="13" t="s">
        <v>3543</v>
      </c>
      <c r="F1900" s="13" t="s">
        <v>3542</v>
      </c>
      <c r="G1900" s="14" t="str">
        <f t="shared" si="29"/>
        <v>47375</v>
      </c>
      <c r="H1900" s="14" t="s">
        <v>74</v>
      </c>
      <c r="I1900" s="14" t="s">
        <v>28</v>
      </c>
      <c r="J1900" s="14" t="s">
        <v>5658</v>
      </c>
    </row>
    <row r="1901" spans="4:10" ht="25" customHeight="1" x14ac:dyDescent="0.2">
      <c r="D1901" s="13" t="s">
        <v>120</v>
      </c>
      <c r="E1901" s="13" t="s">
        <v>3545</v>
      </c>
      <c r="F1901" s="13" t="s">
        <v>3544</v>
      </c>
      <c r="G1901" s="14" t="str">
        <f t="shared" si="29"/>
        <v>47381</v>
      </c>
      <c r="H1901" s="14" t="s">
        <v>74</v>
      </c>
      <c r="I1901" s="14" t="s">
        <v>28</v>
      </c>
      <c r="J1901" s="14" t="s">
        <v>5659</v>
      </c>
    </row>
    <row r="1902" spans="4:10" ht="25" customHeight="1" x14ac:dyDescent="0.2">
      <c r="D1902" s="13" t="s">
        <v>120</v>
      </c>
      <c r="E1902" s="13" t="s">
        <v>3547</v>
      </c>
      <c r="F1902" s="13" t="s">
        <v>3546</v>
      </c>
      <c r="G1902" s="14" t="str">
        <f t="shared" si="29"/>
        <v>47382</v>
      </c>
      <c r="H1902" s="14" t="s">
        <v>74</v>
      </c>
      <c r="I1902" s="14" t="s">
        <v>28</v>
      </c>
      <c r="J1902" s="14" t="s">
        <v>5660</v>
      </c>
    </row>
  </sheetData>
  <sheetProtection algorithmName="SHA-512" hashValue="Onjev73uVyV2/lrgYCbruGaVo/l6MSwMgfE4ow9+8QDqHTYBmhad0WJXijEpBj490PGZZiotmSqLASJ4XfYQMg==" saltValue="wcZeQznYcV1JxFYm1ulW3g==" spinCount="100000" sheet="1" objects="1" scenarios="1"/>
  <phoneticPr fontId="4"/>
  <pageMargins left="0.7" right="0.7" top="0.75" bottom="0.75" header="0.3" footer="0.3"/>
  <pageSetup paperSize="9" orientation="portrait" r:id="rId1"/>
  <ignoredErrors>
    <ignoredError sqref="F5:F19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E0A0-42E0-49D9-B7DE-7F7452A94B5F}">
  <sheetPr>
    <tabColor theme="5" tint="0.59999389629810485"/>
  </sheetPr>
  <dimension ref="B2:L7"/>
  <sheetViews>
    <sheetView zoomScaleNormal="100" workbookViewId="0">
      <pane xSplit="12" ySplit="14" topLeftCell="M15" activePane="bottomRight" state="frozen"/>
      <selection pane="topRight" activeCell="M1" sqref="M1"/>
      <selection pane="bottomLeft" activeCell="A15" sqref="A15"/>
      <selection pane="bottomRight" activeCell="B3" sqref="B3"/>
    </sheetView>
  </sheetViews>
  <sheetFormatPr defaultColWidth="5.6328125" defaultRowHeight="19" customHeight="1" x14ac:dyDescent="0.2"/>
  <cols>
    <col min="1" max="2" width="5.6328125" style="1" customWidth="1"/>
    <col min="3" max="3" width="12.6328125" style="1" customWidth="1"/>
    <col min="4" max="4" width="6.6328125" style="1" customWidth="1"/>
    <col min="5" max="10" width="4.6328125" style="1" customWidth="1"/>
    <col min="11" max="11" width="60.7265625" style="1" customWidth="1"/>
    <col min="12" max="12" width="40.6328125" style="1" customWidth="1"/>
    <col min="13" max="16384" width="5.6328125" style="1"/>
  </cols>
  <sheetData>
    <row r="2" spans="2:12" ht="35.15" customHeight="1" x14ac:dyDescent="0.2">
      <c r="B2" s="9" t="s">
        <v>5832</v>
      </c>
    </row>
    <row r="3" spans="2:12" ht="19" customHeight="1" x14ac:dyDescent="0.2">
      <c r="B3" s="53" t="s">
        <v>5</v>
      </c>
      <c r="C3" s="53" t="s">
        <v>3</v>
      </c>
      <c r="D3" s="71" t="s">
        <v>3737</v>
      </c>
      <c r="E3" s="72"/>
      <c r="F3" s="72"/>
      <c r="G3" s="72"/>
      <c r="H3" s="72"/>
      <c r="I3" s="72"/>
      <c r="J3" s="73"/>
      <c r="K3" s="54" t="s">
        <v>14</v>
      </c>
      <c r="L3" s="53" t="s">
        <v>21</v>
      </c>
    </row>
    <row r="4" spans="2:12" ht="19" customHeight="1" x14ac:dyDescent="0.2">
      <c r="B4" s="17">
        <v>1</v>
      </c>
      <c r="C4" s="8" t="s">
        <v>2</v>
      </c>
      <c r="D4" s="58" t="s">
        <v>3744</v>
      </c>
      <c r="E4" s="55"/>
      <c r="F4" s="56" t="s">
        <v>5780</v>
      </c>
      <c r="G4" s="55"/>
      <c r="H4" s="56" t="s">
        <v>5781</v>
      </c>
      <c r="I4" s="55"/>
      <c r="J4" s="57" t="s">
        <v>5782</v>
      </c>
      <c r="K4" s="8" t="s">
        <v>5789</v>
      </c>
      <c r="L4" s="8"/>
    </row>
    <row r="5" spans="2:12" ht="19" customHeight="1" x14ac:dyDescent="0.2">
      <c r="B5" s="17">
        <v>2</v>
      </c>
      <c r="C5" s="8" t="s">
        <v>7</v>
      </c>
      <c r="D5" s="231"/>
      <c r="E5" s="232"/>
      <c r="F5" s="232"/>
      <c r="G5" s="232"/>
      <c r="H5" s="232"/>
      <c r="I5" s="232"/>
      <c r="J5" s="233"/>
      <c r="K5" s="8" t="s">
        <v>3803</v>
      </c>
      <c r="L5" s="8" t="s">
        <v>5917</v>
      </c>
    </row>
    <row r="6" spans="2:12" ht="19" customHeight="1" x14ac:dyDescent="0.2">
      <c r="B6" s="17">
        <v>3</v>
      </c>
      <c r="C6" s="8" t="s">
        <v>6</v>
      </c>
      <c r="D6" s="59" t="s">
        <v>3742</v>
      </c>
      <c r="E6" s="55"/>
      <c r="F6" s="56" t="s">
        <v>5780</v>
      </c>
      <c r="G6" s="55"/>
      <c r="H6" s="56" t="s">
        <v>5781</v>
      </c>
      <c r="I6" s="55"/>
      <c r="J6" s="57" t="s">
        <v>5782</v>
      </c>
      <c r="K6" s="8" t="s">
        <v>5788</v>
      </c>
      <c r="L6" s="8"/>
    </row>
    <row r="7" spans="2:12" ht="19" customHeight="1" x14ac:dyDescent="0.2">
      <c r="B7" s="17">
        <v>4</v>
      </c>
      <c r="C7" s="8" t="s">
        <v>22</v>
      </c>
      <c r="D7" s="231"/>
      <c r="E7" s="232"/>
      <c r="F7" s="232"/>
      <c r="G7" s="232"/>
      <c r="H7" s="232"/>
      <c r="I7" s="232"/>
      <c r="J7" s="233"/>
      <c r="K7" s="8" t="s">
        <v>3804</v>
      </c>
      <c r="L7" s="8" t="s">
        <v>24</v>
      </c>
    </row>
  </sheetData>
  <sheetProtection algorithmName="SHA-512" hashValue="IaDGBXfsiGMV13oLlNdB4oDBprMEbdET1o4+3rUMjPagCWXrB0tvHKJZCPiY9y6SfAUD8c5eugCG0t1ZmelFeg==" saltValue="mXgDLZian/V+1AlS0Py0RA==" spinCount="100000" sheet="1" objects="1" scenarios="1"/>
  <mergeCells count="2">
    <mergeCell ref="D5:J5"/>
    <mergeCell ref="D7:J7"/>
  </mergeCells>
  <phoneticPr fontId="4"/>
  <dataValidations count="4">
    <dataValidation type="list" allowBlank="1" showInputMessage="1" showErrorMessage="1" sqref="D6" xr:uid="{9163DEC1-9FF2-473B-AC04-538131F1F4BD}">
      <formula1>和暦</formula1>
    </dataValidation>
    <dataValidation type="list" allowBlank="1" showInputMessage="1" showErrorMessage="1" sqref="E4 E6" xr:uid="{5D61DAF5-379F-47AF-8BBE-107E96001AF3}">
      <formula1>年</formula1>
    </dataValidation>
    <dataValidation type="list" allowBlank="1" showInputMessage="1" showErrorMessage="1" sqref="G4 G6" xr:uid="{9E51F863-FAFD-4E8B-A5A0-BD76889FEE8A}">
      <formula1>月</formula1>
    </dataValidation>
    <dataValidation type="list" allowBlank="1" showInputMessage="1" showErrorMessage="1" sqref="I4 I6" xr:uid="{F0073F51-BE0C-442E-9C6A-3556199C8CC1}">
      <formula1>日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681A-2BC3-4917-9439-8D9B79B290F8}">
  <sheetPr>
    <tabColor theme="7" tint="0.59999389629810485"/>
  </sheetPr>
  <dimension ref="B2:L8"/>
  <sheetViews>
    <sheetView zoomScaleNormal="100" workbookViewId="0">
      <pane xSplit="12" ySplit="16" topLeftCell="M17" activePane="bottomRight" state="frozen"/>
      <selection pane="topRight" activeCell="M1" sqref="M1"/>
      <selection pane="bottomLeft" activeCell="A17" sqref="A17"/>
      <selection pane="bottomRight" activeCell="B3" sqref="B3"/>
    </sheetView>
  </sheetViews>
  <sheetFormatPr defaultColWidth="5.6328125" defaultRowHeight="19" customHeight="1" x14ac:dyDescent="0.2"/>
  <cols>
    <col min="1" max="2" width="5.6328125" style="1" customWidth="1"/>
    <col min="3" max="3" width="27.6328125" style="1" customWidth="1"/>
    <col min="4" max="4" width="6.6328125" style="1" customWidth="1"/>
    <col min="5" max="10" width="4.6328125" style="1" customWidth="1"/>
    <col min="11" max="11" width="68.7265625" style="1" customWidth="1"/>
    <col min="12" max="12" width="17.7265625" style="1" customWidth="1"/>
    <col min="13" max="16384" width="5.6328125" style="1"/>
  </cols>
  <sheetData>
    <row r="2" spans="2:12" ht="35.15" customHeight="1" x14ac:dyDescent="0.2">
      <c r="B2" s="9" t="s">
        <v>5704</v>
      </c>
    </row>
    <row r="3" spans="2:12" ht="19" customHeight="1" x14ac:dyDescent="0.2">
      <c r="B3" s="60" t="s">
        <v>25</v>
      </c>
      <c r="C3" s="60" t="s">
        <v>3</v>
      </c>
      <c r="D3" s="68" t="s">
        <v>3737</v>
      </c>
      <c r="E3" s="69"/>
      <c r="F3" s="69"/>
      <c r="G3" s="69"/>
      <c r="H3" s="69"/>
      <c r="I3" s="69"/>
      <c r="J3" s="70"/>
      <c r="K3" s="60" t="s">
        <v>14</v>
      </c>
      <c r="L3" s="60" t="s">
        <v>23</v>
      </c>
    </row>
    <row r="4" spans="2:12" ht="19" customHeight="1" x14ac:dyDescent="0.2">
      <c r="B4" s="17">
        <v>5</v>
      </c>
      <c r="C4" s="8" t="s">
        <v>26</v>
      </c>
      <c r="D4" s="59" t="s">
        <v>3744</v>
      </c>
      <c r="E4" s="55"/>
      <c r="F4" s="56" t="s">
        <v>5780</v>
      </c>
      <c r="G4" s="55"/>
      <c r="H4" s="56" t="s">
        <v>5781</v>
      </c>
      <c r="I4" s="55"/>
      <c r="J4" s="57" t="s">
        <v>5782</v>
      </c>
      <c r="K4" s="8" t="s">
        <v>5790</v>
      </c>
      <c r="L4" s="8"/>
    </row>
    <row r="5" spans="2:12" ht="19" customHeight="1" x14ac:dyDescent="0.2">
      <c r="B5" s="17">
        <v>6</v>
      </c>
      <c r="C5" s="8" t="s">
        <v>3785</v>
      </c>
      <c r="D5" s="234"/>
      <c r="E5" s="235"/>
      <c r="F5" s="235"/>
      <c r="G5" s="235"/>
      <c r="H5" s="235"/>
      <c r="I5" s="235"/>
      <c r="J5" s="236"/>
      <c r="K5" s="8" t="s">
        <v>3791</v>
      </c>
      <c r="L5" s="8" t="s">
        <v>3789</v>
      </c>
    </row>
    <row r="6" spans="2:12" ht="19" customHeight="1" x14ac:dyDescent="0.2">
      <c r="B6" s="17">
        <v>7</v>
      </c>
      <c r="C6" s="8" t="s">
        <v>3786</v>
      </c>
      <c r="D6" s="234"/>
      <c r="E6" s="235"/>
      <c r="F6" s="235"/>
      <c r="G6" s="235"/>
      <c r="H6" s="235"/>
      <c r="I6" s="235"/>
      <c r="J6" s="236"/>
      <c r="K6" s="8" t="s">
        <v>3792</v>
      </c>
      <c r="L6" s="8" t="s">
        <v>3790</v>
      </c>
    </row>
    <row r="7" spans="2:12" ht="19" customHeight="1" x14ac:dyDescent="0.2">
      <c r="B7" s="17">
        <v>8</v>
      </c>
      <c r="C7" s="8" t="s">
        <v>3787</v>
      </c>
      <c r="D7" s="234"/>
      <c r="E7" s="235"/>
      <c r="F7" s="235"/>
      <c r="G7" s="235"/>
      <c r="H7" s="235"/>
      <c r="I7" s="235"/>
      <c r="J7" s="236"/>
      <c r="K7" s="3" t="s">
        <v>3793</v>
      </c>
      <c r="L7" s="8" t="s">
        <v>3795</v>
      </c>
    </row>
    <row r="8" spans="2:12" ht="19" customHeight="1" x14ac:dyDescent="0.2">
      <c r="B8" s="17">
        <v>9</v>
      </c>
      <c r="C8" s="8" t="s">
        <v>3788</v>
      </c>
      <c r="D8" s="234"/>
      <c r="E8" s="235"/>
      <c r="F8" s="235"/>
      <c r="G8" s="235"/>
      <c r="H8" s="235"/>
      <c r="I8" s="235"/>
      <c r="J8" s="236"/>
      <c r="K8" s="8" t="s">
        <v>3794</v>
      </c>
      <c r="L8" s="8" t="s">
        <v>3796</v>
      </c>
    </row>
  </sheetData>
  <sheetProtection algorithmName="SHA-512" hashValue="oHvYsBRPGY519JNKI214LbyQ7e7xk0+AwSVYqkmS5NVOnp9kN3cNfzRl+Q7PjcDP3/A0iebpfbzvMArvyWPczA==" saltValue="QpMIBH29veitR2qe5kj9mA==" spinCount="100000" sheet="1" objects="1" scenarios="1"/>
  <mergeCells count="4">
    <mergeCell ref="D5:J5"/>
    <mergeCell ref="D6:J6"/>
    <mergeCell ref="D7:J7"/>
    <mergeCell ref="D8:J8"/>
  </mergeCells>
  <phoneticPr fontId="4"/>
  <dataValidations count="4">
    <dataValidation type="list" allowBlank="1" showInputMessage="1" showErrorMessage="1" sqref="I4" xr:uid="{841F0899-A7C8-42C4-9C04-BE07C3B1A1FE}">
      <formula1>日</formula1>
    </dataValidation>
    <dataValidation type="list" allowBlank="1" showInputMessage="1" showErrorMessage="1" sqref="G4" xr:uid="{CD7C2EF9-81D2-4247-8AB0-DA6C22523309}">
      <formula1>月</formula1>
    </dataValidation>
    <dataValidation type="list" allowBlank="1" showInputMessage="1" showErrorMessage="1" sqref="E4" xr:uid="{1D2A0A9F-A3B3-43B0-A174-FE6EE8BE8B28}">
      <formula1>年</formula1>
    </dataValidation>
    <dataValidation type="list" allowBlank="1" showInputMessage="1" showErrorMessage="1" sqref="D4" xr:uid="{E4A04315-0BBD-4122-856E-E6E19745319E}">
      <formula1>和暦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FFF4-CE42-4A96-8D09-EF7B53744CD7}">
  <sheetPr>
    <tabColor theme="8" tint="0.79998168889431442"/>
  </sheetPr>
  <dimension ref="B2:L14"/>
  <sheetViews>
    <sheetView zoomScaleNormal="100" workbookViewId="0">
      <pane xSplit="12" ySplit="13" topLeftCell="M14" activePane="bottomRight" state="frozen"/>
      <selection pane="topRight" activeCell="M1" sqref="M1"/>
      <selection pane="bottomLeft" activeCell="A14" sqref="A14"/>
      <selection pane="bottomRight" activeCell="B3" sqref="B3"/>
    </sheetView>
  </sheetViews>
  <sheetFormatPr defaultColWidth="5.6328125" defaultRowHeight="19" customHeight="1" x14ac:dyDescent="0.2"/>
  <cols>
    <col min="1" max="2" width="5.6328125" style="1" customWidth="1"/>
    <col min="3" max="3" width="35.6328125" style="1" customWidth="1"/>
    <col min="4" max="4" width="6.6328125" style="1" customWidth="1"/>
    <col min="5" max="10" width="4.6328125" style="1" customWidth="1"/>
    <col min="11" max="11" width="43.7265625" style="1" customWidth="1"/>
    <col min="12" max="12" width="32.6328125" style="1" customWidth="1"/>
    <col min="13" max="16384" width="5.6328125" style="1"/>
  </cols>
  <sheetData>
    <row r="2" spans="2:12" ht="35.15" customHeight="1" x14ac:dyDescent="0.2">
      <c r="B2" s="9" t="s">
        <v>5703</v>
      </c>
    </row>
    <row r="3" spans="2:12" ht="19" customHeight="1" x14ac:dyDescent="0.2">
      <c r="B3" s="61" t="s">
        <v>5</v>
      </c>
      <c r="C3" s="61" t="s">
        <v>3</v>
      </c>
      <c r="D3" s="65" t="s">
        <v>3737</v>
      </c>
      <c r="E3" s="66"/>
      <c r="F3" s="66"/>
      <c r="G3" s="66"/>
      <c r="H3" s="66"/>
      <c r="I3" s="66"/>
      <c r="J3" s="67"/>
      <c r="K3" s="61" t="s">
        <v>14</v>
      </c>
      <c r="L3" s="61" t="s">
        <v>23</v>
      </c>
    </row>
    <row r="4" spans="2:12" ht="19" customHeight="1" x14ac:dyDescent="0.2">
      <c r="B4" s="17">
        <v>10</v>
      </c>
      <c r="C4" s="8" t="s">
        <v>27</v>
      </c>
      <c r="D4" s="59" t="s">
        <v>3744</v>
      </c>
      <c r="E4" s="55"/>
      <c r="F4" s="56" t="s">
        <v>0</v>
      </c>
      <c r="G4" s="55"/>
      <c r="H4" s="56" t="s">
        <v>10</v>
      </c>
      <c r="I4" s="55"/>
      <c r="J4" s="57" t="s">
        <v>5782</v>
      </c>
      <c r="K4" s="8" t="s">
        <v>3735</v>
      </c>
      <c r="L4" s="8"/>
    </row>
    <row r="5" spans="2:12" ht="19" customHeight="1" thickBot="1" x14ac:dyDescent="0.25">
      <c r="B5" s="75">
        <v>11</v>
      </c>
      <c r="C5" s="35" t="s">
        <v>3734</v>
      </c>
      <c r="D5" s="237"/>
      <c r="E5" s="238"/>
      <c r="F5" s="238"/>
      <c r="G5" s="238"/>
      <c r="H5" s="238"/>
      <c r="I5" s="238"/>
      <c r="J5" s="239"/>
      <c r="K5" s="35" t="s">
        <v>3764</v>
      </c>
      <c r="L5" s="35" t="s">
        <v>3736</v>
      </c>
    </row>
    <row r="6" spans="2:12" ht="19" customHeight="1" thickTop="1" x14ac:dyDescent="0.2">
      <c r="B6" s="161">
        <v>12</v>
      </c>
      <c r="C6" s="162" t="s">
        <v>3759</v>
      </c>
      <c r="D6" s="244"/>
      <c r="E6" s="245"/>
      <c r="F6" s="245"/>
      <c r="G6" s="245"/>
      <c r="H6" s="245"/>
      <c r="I6" s="245"/>
      <c r="J6" s="246"/>
      <c r="K6" s="162" t="s">
        <v>3761</v>
      </c>
      <c r="L6" s="163">
        <v>602</v>
      </c>
    </row>
    <row r="7" spans="2:12" ht="19" customHeight="1" x14ac:dyDescent="0.2">
      <c r="B7" s="164">
        <v>13</v>
      </c>
      <c r="C7" s="8" t="s">
        <v>3760</v>
      </c>
      <c r="D7" s="240"/>
      <c r="E7" s="241"/>
      <c r="F7" s="241"/>
      <c r="G7" s="241"/>
      <c r="H7" s="241"/>
      <c r="I7" s="241"/>
      <c r="J7" s="242"/>
      <c r="K7" s="8" t="s">
        <v>3762</v>
      </c>
      <c r="L7" s="165" t="s">
        <v>3758</v>
      </c>
    </row>
    <row r="8" spans="2:12" ht="19" customHeight="1" x14ac:dyDescent="0.2">
      <c r="B8" s="164">
        <v>14</v>
      </c>
      <c r="C8" s="8" t="s">
        <v>5684</v>
      </c>
      <c r="D8" s="231"/>
      <c r="E8" s="232"/>
      <c r="F8" s="232"/>
      <c r="G8" s="232"/>
      <c r="H8" s="232"/>
      <c r="I8" s="232"/>
      <c r="J8" s="233"/>
      <c r="K8" s="8" t="s">
        <v>5788</v>
      </c>
      <c r="L8" s="166" t="s">
        <v>99</v>
      </c>
    </row>
    <row r="9" spans="2:12" ht="19" customHeight="1" x14ac:dyDescent="0.2">
      <c r="B9" s="164">
        <v>15</v>
      </c>
      <c r="C9" s="8" t="s">
        <v>5685</v>
      </c>
      <c r="D9" s="231"/>
      <c r="E9" s="232"/>
      <c r="F9" s="232"/>
      <c r="G9" s="232"/>
      <c r="H9" s="232"/>
      <c r="I9" s="232"/>
      <c r="J9" s="233"/>
      <c r="K9" s="20" t="s">
        <v>3763</v>
      </c>
      <c r="L9" s="166" t="s">
        <v>3650</v>
      </c>
    </row>
    <row r="10" spans="2:12" ht="19" customHeight="1" x14ac:dyDescent="0.2">
      <c r="B10" s="164">
        <v>16</v>
      </c>
      <c r="C10" s="16" t="s">
        <v>5730</v>
      </c>
      <c r="D10" s="234"/>
      <c r="E10" s="235"/>
      <c r="F10" s="235"/>
      <c r="G10" s="235"/>
      <c r="H10" s="235"/>
      <c r="I10" s="235"/>
      <c r="J10" s="236"/>
      <c r="K10" s="3" t="s">
        <v>5728</v>
      </c>
      <c r="L10" s="167" t="s">
        <v>3756</v>
      </c>
    </row>
    <row r="11" spans="2:12" ht="19" customHeight="1" x14ac:dyDescent="0.2">
      <c r="B11" s="164">
        <v>17</v>
      </c>
      <c r="C11" s="8" t="s">
        <v>5682</v>
      </c>
      <c r="D11" s="62"/>
      <c r="E11" s="56" t="s">
        <v>5787</v>
      </c>
      <c r="F11" s="243"/>
      <c r="G11" s="243"/>
      <c r="H11" s="56" t="s">
        <v>5787</v>
      </c>
      <c r="I11" s="243"/>
      <c r="J11" s="243"/>
      <c r="K11" s="20" t="s">
        <v>5786</v>
      </c>
      <c r="L11" s="166" t="s">
        <v>3757</v>
      </c>
    </row>
    <row r="12" spans="2:12" ht="19" customHeight="1" x14ac:dyDescent="0.2">
      <c r="B12" s="168">
        <v>18</v>
      </c>
      <c r="C12" s="8" t="s">
        <v>5791</v>
      </c>
      <c r="D12" s="240"/>
      <c r="E12" s="241"/>
      <c r="F12" s="241"/>
      <c r="G12" s="241"/>
      <c r="H12" s="241"/>
      <c r="I12" s="241"/>
      <c r="J12" s="242"/>
      <c r="K12" s="3" t="s">
        <v>5833</v>
      </c>
      <c r="L12" s="167" t="s">
        <v>5793</v>
      </c>
    </row>
    <row r="13" spans="2:12" ht="19" customHeight="1" thickBot="1" x14ac:dyDescent="0.25">
      <c r="B13" s="169">
        <v>19</v>
      </c>
      <c r="C13" s="35" t="s">
        <v>5792</v>
      </c>
      <c r="D13" s="170" t="s">
        <v>3744</v>
      </c>
      <c r="E13" s="171"/>
      <c r="F13" s="172" t="s">
        <v>0</v>
      </c>
      <c r="G13" s="171"/>
      <c r="H13" s="172" t="s">
        <v>10</v>
      </c>
      <c r="I13" s="171"/>
      <c r="J13" s="173" t="s">
        <v>5782</v>
      </c>
      <c r="K13" s="35" t="s">
        <v>5834</v>
      </c>
      <c r="L13" s="174" t="s">
        <v>5794</v>
      </c>
    </row>
    <row r="14" spans="2:12" ht="19" customHeight="1" thickTop="1" x14ac:dyDescent="0.2">
      <c r="D14" s="74" t="str">
        <f>IF(D9="","","現住所の市区町村コード："&amp;VLOOKUP(D9,市区町村コード,3,FALSE))</f>
        <v/>
      </c>
    </row>
  </sheetData>
  <sheetProtection algorithmName="SHA-512" hashValue="QOX3AnwmevmVLmlCyQFQQhR8MwV7aJICSGi2gfv0tbOWmlzM0UZzs3Y8zOZ422G4GGbCZrv0X1QCcEk+862E6g==" saltValue="bIYI4C/xMKesPr+PSJvR7g==" spinCount="100000" sheet="1" objects="1" scenarios="1"/>
  <mergeCells count="9">
    <mergeCell ref="D5:J5"/>
    <mergeCell ref="D8:J8"/>
    <mergeCell ref="D9:J9"/>
    <mergeCell ref="D12:J12"/>
    <mergeCell ref="D10:J10"/>
    <mergeCell ref="F11:G11"/>
    <mergeCell ref="I11:J11"/>
    <mergeCell ref="D6:J6"/>
    <mergeCell ref="D7:J7"/>
  </mergeCells>
  <phoneticPr fontId="4"/>
  <conditionalFormatting sqref="D14:J14">
    <cfRule type="expression" dxfId="4" priority="1">
      <formula>$D$14&lt;&gt;""</formula>
    </cfRule>
  </conditionalFormatting>
  <dataValidations count="6">
    <dataValidation type="list" allowBlank="1" showInputMessage="1" showErrorMessage="1" sqref="D8" xr:uid="{1839E239-9B9D-49E0-A5E3-126907F37FE2}">
      <formula1>都道府県選択</formula1>
    </dataValidation>
    <dataValidation type="list" allowBlank="1" showInputMessage="1" showErrorMessage="1" sqref="D9" xr:uid="{624B4DAC-BACC-48B0-84CD-5FA57EE89873}">
      <formula1>INDIRECT(D8)</formula1>
    </dataValidation>
    <dataValidation type="list" allowBlank="1" showInputMessage="1" showErrorMessage="1" sqref="D13 D4" xr:uid="{345D70D1-AD12-435D-A9E0-E712D21EC225}">
      <formula1>和暦</formula1>
    </dataValidation>
    <dataValidation type="list" allowBlank="1" showInputMessage="1" showErrorMessage="1" sqref="E13 E4" xr:uid="{82A9C335-83E7-47A6-9009-278A15FF7186}">
      <formula1>年</formula1>
    </dataValidation>
    <dataValidation type="list" allowBlank="1" showInputMessage="1" showErrorMessage="1" sqref="G13 G4" xr:uid="{A58CB4F5-9F4E-4428-801B-6F200D1CB44B}">
      <formula1>月</formula1>
    </dataValidation>
    <dataValidation type="list" allowBlank="1" showInputMessage="1" showErrorMessage="1" sqref="I13 I4" xr:uid="{EE190D29-A3D4-4DB3-B82D-0C8E3D9F55A5}">
      <formula1>日</formula1>
    </dataValidation>
  </dataValidations>
  <pageMargins left="0.7" right="0.7" top="0.75" bottom="0.75" header="0.3" footer="0.3"/>
  <pageSetup paperSize="9" orientation="portrait" r:id="rId1"/>
  <ignoredErrors>
    <ignoredError sqref="L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897C-059E-4397-8A0D-16801683C87F}">
  <sheetPr>
    <tabColor theme="9" tint="0.59999389629810485"/>
  </sheetPr>
  <dimension ref="B2:L10"/>
  <sheetViews>
    <sheetView zoomScaleNormal="10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B3" sqref="B3"/>
    </sheetView>
  </sheetViews>
  <sheetFormatPr defaultColWidth="5.6328125" defaultRowHeight="19" customHeight="1" x14ac:dyDescent="0.2"/>
  <cols>
    <col min="1" max="1" width="5.6328125" style="1"/>
    <col min="2" max="2" width="5.6328125" style="1" customWidth="1"/>
    <col min="3" max="3" width="28.6328125" style="1" customWidth="1"/>
    <col min="4" max="4" width="6.6328125" style="1" customWidth="1"/>
    <col min="5" max="10" width="4.6328125" style="1" customWidth="1"/>
    <col min="11" max="11" width="45.7265625" style="1" customWidth="1"/>
    <col min="12" max="12" width="32.7265625" style="1" customWidth="1"/>
    <col min="13" max="13" width="5.6328125" style="1"/>
    <col min="14" max="15" width="5.6328125" style="1" customWidth="1"/>
    <col min="16" max="16384" width="5.6328125" style="1"/>
  </cols>
  <sheetData>
    <row r="2" spans="2:12" ht="35.15" customHeight="1" x14ac:dyDescent="0.2">
      <c r="B2" s="9" t="s">
        <v>5702</v>
      </c>
    </row>
    <row r="3" spans="2:12" ht="19" customHeight="1" x14ac:dyDescent="0.2">
      <c r="B3" s="63" t="s">
        <v>4</v>
      </c>
      <c r="C3" s="63" t="s">
        <v>3</v>
      </c>
      <c r="D3" s="80" t="s">
        <v>3737</v>
      </c>
      <c r="E3" s="81"/>
      <c r="F3" s="81"/>
      <c r="G3" s="81"/>
      <c r="H3" s="81"/>
      <c r="I3" s="81"/>
      <c r="J3" s="82"/>
      <c r="K3" s="63" t="s">
        <v>14</v>
      </c>
      <c r="L3" s="63" t="s">
        <v>23</v>
      </c>
    </row>
    <row r="4" spans="2:12" ht="19" customHeight="1" x14ac:dyDescent="0.2">
      <c r="B4" s="17">
        <v>20</v>
      </c>
      <c r="C4" s="8" t="s">
        <v>27</v>
      </c>
      <c r="D4" s="59" t="s">
        <v>3744</v>
      </c>
      <c r="E4" s="55"/>
      <c r="F4" s="56" t="s">
        <v>0</v>
      </c>
      <c r="G4" s="55"/>
      <c r="H4" s="56" t="s">
        <v>10</v>
      </c>
      <c r="I4" s="55"/>
      <c r="J4" s="57" t="s">
        <v>5782</v>
      </c>
      <c r="K4" s="8" t="s">
        <v>5689</v>
      </c>
      <c r="L4" s="8"/>
    </row>
    <row r="5" spans="2:12" ht="19" customHeight="1" x14ac:dyDescent="0.2">
      <c r="B5" s="17">
        <v>21</v>
      </c>
      <c r="C5" s="8" t="s">
        <v>5683</v>
      </c>
      <c r="D5" s="234"/>
      <c r="E5" s="235"/>
      <c r="F5" s="235"/>
      <c r="G5" s="235"/>
      <c r="H5" s="235"/>
      <c r="I5" s="235"/>
      <c r="J5" s="236"/>
      <c r="K5" s="8" t="s">
        <v>5690</v>
      </c>
      <c r="L5" s="8" t="s">
        <v>3736</v>
      </c>
    </row>
    <row r="6" spans="2:12" ht="19" customHeight="1" x14ac:dyDescent="0.2">
      <c r="B6" s="17">
        <v>22</v>
      </c>
      <c r="C6" s="8" t="s">
        <v>5687</v>
      </c>
      <c r="D6" s="231"/>
      <c r="E6" s="232"/>
      <c r="F6" s="232"/>
      <c r="G6" s="232"/>
      <c r="H6" s="232"/>
      <c r="I6" s="232"/>
      <c r="J6" s="233"/>
      <c r="K6" s="8" t="s">
        <v>5788</v>
      </c>
      <c r="L6" s="8" t="s">
        <v>99</v>
      </c>
    </row>
    <row r="7" spans="2:12" ht="19" customHeight="1" x14ac:dyDescent="0.2">
      <c r="B7" s="17">
        <v>23</v>
      </c>
      <c r="C7" s="8" t="s">
        <v>5688</v>
      </c>
      <c r="D7" s="231"/>
      <c r="E7" s="232"/>
      <c r="F7" s="232"/>
      <c r="G7" s="232"/>
      <c r="H7" s="232"/>
      <c r="I7" s="232"/>
      <c r="J7" s="233"/>
      <c r="K7" s="20" t="s">
        <v>3763</v>
      </c>
      <c r="L7" s="8" t="s">
        <v>3650</v>
      </c>
    </row>
    <row r="8" spans="2:12" ht="19" customHeight="1" x14ac:dyDescent="0.2">
      <c r="B8" s="17">
        <v>24</v>
      </c>
      <c r="C8" s="64" t="s">
        <v>5729</v>
      </c>
      <c r="D8" s="234"/>
      <c r="E8" s="235"/>
      <c r="F8" s="235"/>
      <c r="G8" s="235"/>
      <c r="H8" s="235"/>
      <c r="I8" s="235"/>
      <c r="J8" s="236"/>
      <c r="K8" s="8" t="s">
        <v>5731</v>
      </c>
      <c r="L8" s="8" t="s">
        <v>3756</v>
      </c>
    </row>
    <row r="10" spans="2:12" ht="19" customHeight="1" x14ac:dyDescent="0.2">
      <c r="D10" s="74" t="str">
        <f>IF(D7="","","現本籍の市区町村コード："&amp;VLOOKUP(D7,市区町村コード,3,FALSE))</f>
        <v/>
      </c>
    </row>
  </sheetData>
  <sheetProtection algorithmName="SHA-512" hashValue="SRrbhB9D4gJ4n3DqHIl9mRgest9yS8Z227M2BWvSC5QQHGRbQ/s8PTJBOV1X2l+b3HsiijBysGASBoHm/Py14Q==" saltValue="xqXIEAcxZQEOjSSl30goHQ==" spinCount="100000" sheet="1" objects="1" scenarios="1"/>
  <mergeCells count="4">
    <mergeCell ref="D5:J5"/>
    <mergeCell ref="D6:J6"/>
    <mergeCell ref="D7:J7"/>
    <mergeCell ref="D8:J8"/>
  </mergeCells>
  <phoneticPr fontId="4"/>
  <conditionalFormatting sqref="D10:J10">
    <cfRule type="expression" dxfId="3" priority="1">
      <formula>$D$10&lt;&gt;""</formula>
    </cfRule>
  </conditionalFormatting>
  <dataValidations count="6">
    <dataValidation type="list" allowBlank="1" showInputMessage="1" showErrorMessage="1" sqref="D7" xr:uid="{D233B746-FD42-4149-BA64-F4D4562B1211}">
      <formula1>INDIRECT(D6)</formula1>
    </dataValidation>
    <dataValidation type="list" allowBlank="1" showInputMessage="1" showErrorMessage="1" sqref="D6" xr:uid="{DE9BFE3D-E138-4BD7-B5AC-BE0ABAE1684F}">
      <formula1>都道府県選択</formula1>
    </dataValidation>
    <dataValidation type="list" allowBlank="1" showInputMessage="1" showErrorMessage="1" sqref="I4" xr:uid="{81618E7A-99F0-42BD-A14A-79E823F7415F}">
      <formula1>日</formula1>
    </dataValidation>
    <dataValidation type="list" allowBlank="1" showInputMessage="1" showErrorMessage="1" sqref="G4" xr:uid="{824E2A63-D4B1-4643-95C2-68B3E34BC792}">
      <formula1>月</formula1>
    </dataValidation>
    <dataValidation type="list" allowBlank="1" showInputMessage="1" showErrorMessage="1" sqref="E4" xr:uid="{3658D133-2E87-4E20-ACC8-B11E8908E450}">
      <formula1>年</formula1>
    </dataValidation>
    <dataValidation type="list" allowBlank="1" showInputMessage="1" showErrorMessage="1" sqref="D4" xr:uid="{4A9FC04A-EB32-40A8-B631-9E6652CA024B}">
      <formula1>和暦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D61B-B762-46CE-90F1-FA8A70BB763A}">
  <sheetPr>
    <tabColor theme="3" tint="0.79998168889431442"/>
  </sheetPr>
  <dimension ref="B2:L13"/>
  <sheetViews>
    <sheetView workbookViewId="0">
      <pane xSplit="12" ySplit="13" topLeftCell="M14" activePane="bottomRight" state="frozen"/>
      <selection pane="topRight" activeCell="M1" sqref="M1"/>
      <selection pane="bottomLeft" activeCell="A14" sqref="A14"/>
      <selection pane="bottomRight" activeCell="B3" sqref="B3"/>
    </sheetView>
  </sheetViews>
  <sheetFormatPr defaultColWidth="5.6328125" defaultRowHeight="19" customHeight="1" x14ac:dyDescent="0.2"/>
  <cols>
    <col min="1" max="1" width="5.6328125" style="1"/>
    <col min="2" max="2" width="5.6328125" style="1" customWidth="1"/>
    <col min="3" max="3" width="35.6328125" style="1" customWidth="1"/>
    <col min="4" max="4" width="6.6328125" style="1" customWidth="1"/>
    <col min="5" max="10" width="4.6328125" style="1" customWidth="1"/>
    <col min="11" max="11" width="45.7265625" style="1" customWidth="1"/>
    <col min="12" max="12" width="22.6328125" style="1" customWidth="1"/>
    <col min="13" max="13" width="5.6328125" style="1"/>
    <col min="14" max="15" width="5.6328125" style="1" customWidth="1"/>
    <col min="16" max="16384" width="5.6328125" style="1"/>
  </cols>
  <sheetData>
    <row r="2" spans="2:12" ht="35.15" customHeight="1" x14ac:dyDescent="0.2">
      <c r="B2" s="9" t="s">
        <v>5701</v>
      </c>
    </row>
    <row r="3" spans="2:12" ht="19" customHeight="1" x14ac:dyDescent="0.2">
      <c r="B3" s="76" t="s">
        <v>4</v>
      </c>
      <c r="C3" s="76" t="s">
        <v>3</v>
      </c>
      <c r="D3" s="77" t="s">
        <v>3737</v>
      </c>
      <c r="E3" s="78"/>
      <c r="F3" s="78"/>
      <c r="G3" s="78"/>
      <c r="H3" s="78"/>
      <c r="I3" s="78"/>
      <c r="J3" s="79"/>
      <c r="K3" s="76" t="s">
        <v>14</v>
      </c>
      <c r="L3" s="76" t="s">
        <v>23</v>
      </c>
    </row>
    <row r="4" spans="2:12" ht="19" customHeight="1" x14ac:dyDescent="0.2">
      <c r="B4" s="221">
        <v>25</v>
      </c>
      <c r="C4" s="8" t="s">
        <v>5705</v>
      </c>
      <c r="D4" s="59" t="s">
        <v>3744</v>
      </c>
      <c r="E4" s="55"/>
      <c r="F4" s="56" t="s">
        <v>0</v>
      </c>
      <c r="G4" s="55"/>
      <c r="H4" s="56" t="s">
        <v>10</v>
      </c>
      <c r="I4" s="55"/>
      <c r="J4" s="57" t="s">
        <v>5782</v>
      </c>
      <c r="K4" s="3" t="s">
        <v>5717</v>
      </c>
      <c r="L4" s="8"/>
    </row>
    <row r="5" spans="2:12" ht="19" customHeight="1" x14ac:dyDescent="0.2">
      <c r="B5" s="221">
        <v>26</v>
      </c>
      <c r="C5" s="8" t="s">
        <v>5707</v>
      </c>
      <c r="D5" s="234"/>
      <c r="E5" s="235"/>
      <c r="F5" s="235"/>
      <c r="G5" s="235"/>
      <c r="H5" s="235"/>
      <c r="I5" s="235"/>
      <c r="J5" s="236"/>
      <c r="K5" s="3" t="s">
        <v>5724</v>
      </c>
      <c r="L5" s="3" t="s">
        <v>5722</v>
      </c>
    </row>
    <row r="6" spans="2:12" ht="19" customHeight="1" x14ac:dyDescent="0.2">
      <c r="B6" s="221">
        <v>27</v>
      </c>
      <c r="C6" s="8" t="s">
        <v>5708</v>
      </c>
      <c r="D6" s="231"/>
      <c r="E6" s="232"/>
      <c r="F6" s="232"/>
      <c r="G6" s="232"/>
      <c r="H6" s="232"/>
      <c r="I6" s="232"/>
      <c r="J6" s="233"/>
      <c r="K6" s="8" t="s">
        <v>5788</v>
      </c>
      <c r="L6" s="8" t="s">
        <v>99</v>
      </c>
    </row>
    <row r="7" spans="2:12" ht="19" customHeight="1" x14ac:dyDescent="0.2">
      <c r="B7" s="221">
        <v>28</v>
      </c>
      <c r="C7" s="8" t="s">
        <v>5709</v>
      </c>
      <c r="D7" s="231"/>
      <c r="E7" s="232"/>
      <c r="F7" s="232"/>
      <c r="G7" s="232"/>
      <c r="H7" s="232"/>
      <c r="I7" s="232"/>
      <c r="J7" s="233"/>
      <c r="K7" s="8" t="s">
        <v>122</v>
      </c>
      <c r="L7" s="8">
        <v>3</v>
      </c>
    </row>
    <row r="8" spans="2:12" ht="19" customHeight="1" thickBot="1" x14ac:dyDescent="0.25">
      <c r="B8" s="222">
        <v>29</v>
      </c>
      <c r="C8" s="35" t="s">
        <v>5706</v>
      </c>
      <c r="D8" s="247"/>
      <c r="E8" s="248"/>
      <c r="F8" s="248"/>
      <c r="G8" s="248"/>
      <c r="H8" s="248"/>
      <c r="I8" s="248"/>
      <c r="J8" s="249"/>
      <c r="K8" s="35" t="s">
        <v>5725</v>
      </c>
      <c r="L8" s="35" t="s">
        <v>5720</v>
      </c>
    </row>
    <row r="9" spans="2:12" ht="19" customHeight="1" thickTop="1" x14ac:dyDescent="0.2">
      <c r="B9" s="219">
        <v>30</v>
      </c>
      <c r="C9" s="34" t="s">
        <v>5712</v>
      </c>
      <c r="D9" s="59" t="s">
        <v>3744</v>
      </c>
      <c r="E9" s="55"/>
      <c r="F9" s="56" t="s">
        <v>0</v>
      </c>
      <c r="G9" s="55"/>
      <c r="H9" s="56" t="s">
        <v>10</v>
      </c>
      <c r="I9" s="55"/>
      <c r="J9" s="57" t="s">
        <v>5782</v>
      </c>
      <c r="K9" s="34" t="s">
        <v>5718</v>
      </c>
      <c r="L9" s="34"/>
    </row>
    <row r="10" spans="2:12" ht="19" customHeight="1" x14ac:dyDescent="0.2">
      <c r="B10" s="218">
        <v>31</v>
      </c>
      <c r="C10" s="8" t="s">
        <v>5713</v>
      </c>
      <c r="D10" s="234"/>
      <c r="E10" s="235"/>
      <c r="F10" s="235"/>
      <c r="G10" s="235"/>
      <c r="H10" s="235"/>
      <c r="I10" s="235"/>
      <c r="J10" s="236"/>
      <c r="K10" s="8" t="s">
        <v>5726</v>
      </c>
      <c r="L10" s="8" t="s">
        <v>5723</v>
      </c>
    </row>
    <row r="11" spans="2:12" ht="19" customHeight="1" x14ac:dyDescent="0.2">
      <c r="B11" s="218">
        <v>32</v>
      </c>
      <c r="C11" s="8" t="s">
        <v>5714</v>
      </c>
      <c r="D11" s="231"/>
      <c r="E11" s="232"/>
      <c r="F11" s="232"/>
      <c r="G11" s="232"/>
      <c r="H11" s="232"/>
      <c r="I11" s="232"/>
      <c r="J11" s="233"/>
      <c r="K11" s="8" t="s">
        <v>122</v>
      </c>
      <c r="L11" s="8" t="s">
        <v>5719</v>
      </c>
    </row>
    <row r="12" spans="2:12" ht="19" customHeight="1" x14ac:dyDescent="0.2">
      <c r="B12" s="218">
        <v>33</v>
      </c>
      <c r="C12" s="8" t="s">
        <v>5710</v>
      </c>
      <c r="D12" s="231"/>
      <c r="E12" s="232"/>
      <c r="F12" s="232"/>
      <c r="G12" s="232"/>
      <c r="H12" s="232"/>
      <c r="I12" s="232"/>
      <c r="J12" s="233"/>
      <c r="K12" s="8" t="s">
        <v>122</v>
      </c>
      <c r="L12" s="8">
        <v>7</v>
      </c>
    </row>
    <row r="13" spans="2:12" ht="19" customHeight="1" x14ac:dyDescent="0.2">
      <c r="B13" s="220">
        <v>34</v>
      </c>
      <c r="C13" s="8" t="s">
        <v>5711</v>
      </c>
      <c r="D13" s="231"/>
      <c r="E13" s="232"/>
      <c r="F13" s="232"/>
      <c r="G13" s="232"/>
      <c r="H13" s="232"/>
      <c r="I13" s="232"/>
      <c r="J13" s="233"/>
      <c r="K13" s="8" t="s">
        <v>5727</v>
      </c>
      <c r="L13" s="8" t="s">
        <v>5721</v>
      </c>
    </row>
  </sheetData>
  <sheetProtection algorithmName="SHA-512" hashValue="kYwxJzD8tuD5hXKat9ihBauugsMgfjPmycOZiEn5T1kWdF6wDztnEhdVtMnLRJP8y+qv0XsgK6+V+xE5y2ukSA==" saltValue="cotRA9ZYqyOqv1nW4/8lFw==" spinCount="100000" sheet="1" objects="1" scenarios="1"/>
  <mergeCells count="8">
    <mergeCell ref="D11:J11"/>
    <mergeCell ref="D12:J12"/>
    <mergeCell ref="D13:J13"/>
    <mergeCell ref="D5:J5"/>
    <mergeCell ref="D6:J6"/>
    <mergeCell ref="D7:J7"/>
    <mergeCell ref="D8:J8"/>
    <mergeCell ref="D10:J10"/>
  </mergeCells>
  <phoneticPr fontId="4"/>
  <dataValidations count="6">
    <dataValidation type="list" allowBlank="1" showInputMessage="1" showErrorMessage="1" sqref="D6 D11" xr:uid="{790D2844-4085-4BF5-96CF-5C5D3676F427}">
      <formula1>免許権者</formula1>
    </dataValidation>
    <dataValidation type="list" allowBlank="1" showInputMessage="1" showErrorMessage="1" sqref="D7 D12" xr:uid="{8BB6F47F-495E-4B80-9B0E-D47BA1ACEBF6}">
      <formula1>回号</formula1>
    </dataValidation>
    <dataValidation type="list" allowBlank="1" showInputMessage="1" showErrorMessage="1" sqref="D4 D9" xr:uid="{F0420133-7EA7-4876-B631-14AC8EAD9E9D}">
      <formula1>和暦</formula1>
    </dataValidation>
    <dataValidation type="list" allowBlank="1" showInputMessage="1" showErrorMessage="1" sqref="E4 E9" xr:uid="{959E6B6E-66D8-42C6-99AA-9BAE417737ED}">
      <formula1>年</formula1>
    </dataValidation>
    <dataValidation type="list" allowBlank="1" showInputMessage="1" showErrorMessage="1" sqref="G4 G9" xr:uid="{33E2C1FF-350A-4F0F-AB5A-983CACA748DD}">
      <formula1>月</formula1>
    </dataValidation>
    <dataValidation type="list" allowBlank="1" showInputMessage="1" showErrorMessage="1" sqref="I4 I9" xr:uid="{2874226D-2072-43F2-A44C-6CB14BA7B87F}">
      <formula1>日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409E-E6EC-4D8D-8C13-76D230C27BBF}">
  <sheetPr>
    <tabColor theme="7"/>
  </sheetPr>
  <dimension ref="B1:AI58"/>
  <sheetViews>
    <sheetView view="pageBreakPreview" zoomScaleNormal="100" zoomScaleSheetLayoutView="100" workbookViewId="0">
      <selection activeCell="J2" sqref="J2:AB3"/>
    </sheetView>
  </sheetViews>
  <sheetFormatPr defaultColWidth="2.7265625" defaultRowHeight="18" customHeight="1" x14ac:dyDescent="0.2"/>
  <cols>
    <col min="1" max="1" width="1.08984375" style="36" customWidth="1"/>
    <col min="2" max="2" width="2.7265625" style="36"/>
    <col min="3" max="3" width="2.26953125" style="36" customWidth="1"/>
    <col min="4" max="7" width="2.7265625" style="36"/>
    <col min="8" max="9" width="1.36328125" style="36" customWidth="1"/>
    <col min="10" max="32" width="2.7265625" style="36"/>
    <col min="33" max="33" width="2.08984375" style="36" customWidth="1"/>
    <col min="34" max="16384" width="2.7265625" style="36"/>
  </cols>
  <sheetData>
    <row r="1" spans="2:35" ht="17.25" customHeight="1" x14ac:dyDescent="0.2">
      <c r="B1" s="259" t="s">
        <v>5743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2:35" ht="13.5" customHeight="1" x14ac:dyDescent="0.2">
      <c r="B2" s="37"/>
      <c r="C2" s="37"/>
      <c r="D2" s="37"/>
      <c r="E2" s="37"/>
      <c r="F2" s="37"/>
      <c r="G2" s="37"/>
      <c r="H2" s="37"/>
      <c r="I2" s="37"/>
      <c r="J2" s="260" t="s">
        <v>5744</v>
      </c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</row>
    <row r="3" spans="2:35" ht="16.5" customHeight="1" x14ac:dyDescent="0.2"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F3" s="38">
        <v>3</v>
      </c>
      <c r="AG3" s="39">
        <v>3</v>
      </c>
      <c r="AH3" s="40">
        <v>0</v>
      </c>
    </row>
    <row r="4" spans="2:35" ht="22.5" customHeight="1" x14ac:dyDescent="0.2">
      <c r="J4" s="261" t="s">
        <v>5745</v>
      </c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</row>
    <row r="5" spans="2:35" ht="8.25" customHeight="1" x14ac:dyDescent="0.2"/>
    <row r="6" spans="2:35" ht="18" customHeight="1" x14ac:dyDescent="0.2">
      <c r="E6" s="262" t="s">
        <v>5746</v>
      </c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</row>
    <row r="7" spans="2:35" ht="1.5" customHeight="1" x14ac:dyDescent="0.2"/>
    <row r="8" spans="2:35" s="41" customFormat="1" ht="18" customHeight="1" x14ac:dyDescent="0.2">
      <c r="W8" s="265" t="str">
        <f>申請日の変換[和暦]&amp;申請日の変換[年]</f>
        <v/>
      </c>
      <c r="X8" s="265"/>
      <c r="Y8" s="265"/>
      <c r="Z8" s="49" t="s">
        <v>5747</v>
      </c>
      <c r="AA8" s="254" t="str">
        <f>'19．入力変換'!H4</f>
        <v/>
      </c>
      <c r="AB8" s="254"/>
      <c r="AC8" s="49" t="s">
        <v>5748</v>
      </c>
      <c r="AD8" s="254" t="str">
        <f>'19．入力変換'!I4</f>
        <v/>
      </c>
      <c r="AE8" s="254"/>
      <c r="AF8" s="49" t="s">
        <v>5749</v>
      </c>
    </row>
    <row r="9" spans="2:35" s="41" customFormat="1" ht="12.75" customHeight="1" x14ac:dyDescent="0.2">
      <c r="G9" s="263" t="s">
        <v>5750</v>
      </c>
      <c r="H9" s="263"/>
      <c r="I9" s="263"/>
      <c r="J9" s="263"/>
      <c r="K9" s="264" t="s">
        <v>5751</v>
      </c>
      <c r="L9" s="264"/>
      <c r="M9" s="264"/>
    </row>
    <row r="10" spans="2:35" s="41" customFormat="1" ht="16.5" customHeight="1" x14ac:dyDescent="0.2">
      <c r="O10" s="266" t="s">
        <v>5752</v>
      </c>
      <c r="P10" s="266"/>
      <c r="Q10" s="266"/>
      <c r="R10" s="267" t="s">
        <v>5753</v>
      </c>
      <c r="S10" s="267"/>
      <c r="T10" s="267"/>
      <c r="V10" s="257" t="str">
        <f>'19．入力変換'!D7</f>
        <v/>
      </c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</row>
    <row r="11" spans="2:35" s="41" customFormat="1" ht="9.75" customHeight="1" x14ac:dyDescent="0.2"/>
    <row r="12" spans="2:35" ht="15.75" customHeight="1" x14ac:dyDescent="0.2">
      <c r="R12" s="267" t="s">
        <v>5754</v>
      </c>
      <c r="S12" s="267"/>
      <c r="T12" s="267"/>
      <c r="W12" s="258" t="str">
        <f>'19．入力変換'!F10&amp;'19．入力変換'!G10</f>
        <v/>
      </c>
      <c r="X12" s="258"/>
      <c r="Y12" s="258"/>
      <c r="Z12" s="36" t="s">
        <v>5747</v>
      </c>
      <c r="AA12" s="258" t="str">
        <f>'19．入力変換'!H10</f>
        <v/>
      </c>
      <c r="AB12" s="258"/>
      <c r="AC12" s="36" t="s">
        <v>5755</v>
      </c>
      <c r="AD12" s="258" t="str">
        <f>'19．入力変換'!I10</f>
        <v/>
      </c>
      <c r="AE12" s="258"/>
      <c r="AF12" s="36" t="s">
        <v>5749</v>
      </c>
    </row>
    <row r="13" spans="2:35" ht="13.5" customHeight="1" x14ac:dyDescent="0.2"/>
    <row r="14" spans="2:35" ht="18" customHeight="1" x14ac:dyDescent="0.2">
      <c r="D14" s="256" t="s">
        <v>5756</v>
      </c>
      <c r="E14" s="256"/>
      <c r="F14" s="256"/>
      <c r="G14" s="256"/>
      <c r="H14" s="256"/>
      <c r="I14" s="256"/>
      <c r="J14" s="256"/>
      <c r="K14" s="256"/>
      <c r="N14" s="256" t="s">
        <v>5757</v>
      </c>
      <c r="O14" s="256"/>
      <c r="P14" s="256"/>
      <c r="Q14" s="256"/>
      <c r="R14" s="256"/>
      <c r="S14" s="256"/>
      <c r="T14" s="256"/>
      <c r="X14" s="254" t="s">
        <v>5758</v>
      </c>
      <c r="Y14" s="254"/>
      <c r="Z14" s="254"/>
      <c r="AA14" s="254"/>
      <c r="AB14" s="254"/>
      <c r="AC14" s="254"/>
      <c r="AD14" s="254"/>
    </row>
    <row r="15" spans="2:35" ht="8.25" customHeight="1" x14ac:dyDescent="0.2">
      <c r="D15" s="250"/>
      <c r="E15" s="271"/>
      <c r="F15" s="271"/>
      <c r="G15" s="271"/>
      <c r="H15" s="271"/>
      <c r="I15" s="271"/>
      <c r="J15" s="271"/>
      <c r="K15" s="252"/>
      <c r="N15" s="250"/>
      <c r="O15" s="271"/>
      <c r="P15" s="271"/>
      <c r="Q15" s="271"/>
      <c r="R15" s="271"/>
      <c r="S15" s="271"/>
      <c r="T15" s="252"/>
      <c r="X15" s="250" t="str">
        <f>DBCS(2)</f>
        <v>２</v>
      </c>
      <c r="Y15" s="252" t="str">
        <f>DBCS(6)</f>
        <v>６</v>
      </c>
      <c r="Z15" s="42"/>
      <c r="AA15" s="250" t="str">
        <f>'19．入力変換'!F13</f>
        <v/>
      </c>
      <c r="AB15" s="271" t="str">
        <f>'19．入力変換'!G13</f>
        <v/>
      </c>
      <c r="AC15" s="271" t="str">
        <f>'19．入力変換'!H13</f>
        <v/>
      </c>
      <c r="AD15" s="271" t="str">
        <f>'19．入力変換'!I13</f>
        <v/>
      </c>
      <c r="AE15" s="271" t="str">
        <f>'19．入力変換'!J13</f>
        <v/>
      </c>
      <c r="AF15" s="252" t="str">
        <f>'19．入力変換'!K13</f>
        <v/>
      </c>
      <c r="AG15" s="42"/>
      <c r="AH15" s="268"/>
    </row>
    <row r="16" spans="2:35" ht="8.25" customHeight="1" x14ac:dyDescent="0.2">
      <c r="D16" s="251"/>
      <c r="E16" s="272"/>
      <c r="F16" s="272"/>
      <c r="G16" s="272"/>
      <c r="H16" s="272"/>
      <c r="I16" s="272"/>
      <c r="J16" s="272"/>
      <c r="K16" s="253"/>
      <c r="N16" s="251"/>
      <c r="O16" s="272"/>
      <c r="P16" s="272"/>
      <c r="Q16" s="272"/>
      <c r="R16" s="272"/>
      <c r="S16" s="272"/>
      <c r="T16" s="253"/>
      <c r="X16" s="251"/>
      <c r="Y16" s="253"/>
      <c r="AA16" s="251"/>
      <c r="AB16" s="272"/>
      <c r="AC16" s="272"/>
      <c r="AD16" s="272"/>
      <c r="AE16" s="272"/>
      <c r="AF16" s="253"/>
      <c r="AH16" s="269"/>
    </row>
    <row r="17" spans="2:34" ht="9" customHeight="1" x14ac:dyDescent="0.2"/>
    <row r="18" spans="2:34" ht="18" customHeight="1" x14ac:dyDescent="0.2">
      <c r="B18" s="43"/>
      <c r="D18" s="270" t="s">
        <v>5759</v>
      </c>
      <c r="E18" s="270"/>
      <c r="F18" s="270"/>
      <c r="G18" s="270"/>
      <c r="H18" s="270"/>
      <c r="I18" s="270"/>
      <c r="J18" s="270"/>
      <c r="K18" s="270"/>
      <c r="L18" s="270"/>
    </row>
    <row r="19" spans="2:34" ht="9" customHeight="1" x14ac:dyDescent="0.2">
      <c r="B19" s="268">
        <v>11</v>
      </c>
      <c r="D19" s="273" t="s">
        <v>5760</v>
      </c>
      <c r="E19" s="274"/>
      <c r="F19" s="274"/>
      <c r="G19" s="274"/>
      <c r="H19" s="274"/>
      <c r="I19" s="274"/>
      <c r="J19" s="274"/>
      <c r="K19" s="274"/>
      <c r="L19" s="275"/>
      <c r="M19" s="268" t="str">
        <f>'19．入力変換'!F16</f>
        <v/>
      </c>
      <c r="N19" s="44"/>
      <c r="O19" s="250" t="str">
        <f>'19．入力変換'!G16</f>
        <v/>
      </c>
      <c r="P19" s="252" t="str">
        <f>'19．入力変換'!H16</f>
        <v/>
      </c>
      <c r="Q19" s="279" t="s">
        <v>5747</v>
      </c>
      <c r="R19" s="250" t="str">
        <f>'19．入力変換'!I16</f>
        <v/>
      </c>
      <c r="S19" s="252" t="str">
        <f>'19．入力変換'!J16</f>
        <v/>
      </c>
      <c r="T19" s="279" t="s">
        <v>5755</v>
      </c>
      <c r="U19" s="250" t="str">
        <f>'19．入力変換'!K16</f>
        <v/>
      </c>
      <c r="V19" s="252" t="str">
        <f>'19．入力変換'!L16</f>
        <v/>
      </c>
      <c r="W19" s="254" t="s">
        <v>5749</v>
      </c>
      <c r="X19" s="43"/>
      <c r="Y19" s="43"/>
      <c r="Z19" s="43"/>
    </row>
    <row r="20" spans="2:34" ht="9" customHeight="1" x14ac:dyDescent="0.2">
      <c r="B20" s="269"/>
      <c r="D20" s="276"/>
      <c r="E20" s="277"/>
      <c r="F20" s="277"/>
      <c r="G20" s="277"/>
      <c r="H20" s="277"/>
      <c r="I20" s="277"/>
      <c r="J20" s="277"/>
      <c r="K20" s="277"/>
      <c r="L20" s="278"/>
      <c r="M20" s="269"/>
      <c r="O20" s="251"/>
      <c r="P20" s="253"/>
      <c r="Q20" s="279"/>
      <c r="R20" s="251"/>
      <c r="S20" s="253"/>
      <c r="T20" s="279"/>
      <c r="U20" s="251"/>
      <c r="V20" s="253"/>
      <c r="W20" s="254"/>
      <c r="X20" s="43"/>
      <c r="Y20" s="43"/>
      <c r="Z20" s="43"/>
    </row>
    <row r="21" spans="2:34" ht="21" customHeight="1" x14ac:dyDescent="0.2">
      <c r="D21" s="280" t="s">
        <v>5761</v>
      </c>
      <c r="E21" s="281"/>
      <c r="F21" s="284" t="s">
        <v>5762</v>
      </c>
      <c r="G21" s="285"/>
      <c r="H21" s="285"/>
      <c r="I21" s="285"/>
      <c r="J21" s="285"/>
      <c r="K21" s="285"/>
      <c r="L21" s="286"/>
      <c r="M21" s="50" t="str">
        <f>変更後のフリガナ氏名[１文字目]</f>
        <v/>
      </c>
      <c r="N21" s="51" t="str">
        <f>変更後のフリガナ氏名[２文字目]</f>
        <v/>
      </c>
      <c r="O21" s="51" t="str">
        <f>変更後のフリガナ氏名[３文字目]</f>
        <v/>
      </c>
      <c r="P21" s="51" t="str">
        <f>変更後のフリガナ氏名[４文字目]</f>
        <v/>
      </c>
      <c r="Q21" s="51" t="str">
        <f>変更後のフリガナ氏名[５文字目]</f>
        <v/>
      </c>
      <c r="R21" s="51" t="str">
        <f>変更後のフリガナ氏名[６文字目]</f>
        <v/>
      </c>
      <c r="S21" s="51" t="str">
        <f>変更後のフリガナ氏名[７文字目]</f>
        <v/>
      </c>
      <c r="T21" s="51" t="str">
        <f>変更後のフリガナ氏名[８文字目]</f>
        <v/>
      </c>
      <c r="U21" s="51" t="str">
        <f>変更後のフリガナ氏名[９文字目]</f>
        <v/>
      </c>
      <c r="V21" s="51" t="str">
        <f>変更後のフリガナ氏名[10文字目]</f>
        <v/>
      </c>
      <c r="W21" s="51" t="str">
        <f>変更後のフリガナ氏名[11文字目]</f>
        <v/>
      </c>
      <c r="X21" s="51" t="str">
        <f>変更後のフリガナ氏名[12文字目]</f>
        <v/>
      </c>
      <c r="Y21" s="51" t="str">
        <f>変更後のフリガナ氏名[13文字目]</f>
        <v/>
      </c>
      <c r="Z21" s="51" t="str">
        <f>変更後のフリガナ氏名[14文字目]</f>
        <v/>
      </c>
      <c r="AA21" s="51" t="str">
        <f>変更後のフリガナ氏名[15文字目]</f>
        <v/>
      </c>
      <c r="AB21" s="51" t="str">
        <f>変更後のフリガナ氏名[16文字目]</f>
        <v/>
      </c>
      <c r="AC21" s="51" t="str">
        <f>変更後のフリガナ氏名[17文字目]</f>
        <v/>
      </c>
      <c r="AD21" s="51" t="str">
        <f>変更後のフリガナ氏名[18文字目]</f>
        <v/>
      </c>
      <c r="AE21" s="51" t="str">
        <f>変更後のフリガナ氏名[19文字目]</f>
        <v/>
      </c>
      <c r="AF21" s="52" t="str">
        <f>変更後のフリガナ氏名[20文字目]</f>
        <v/>
      </c>
    </row>
    <row r="22" spans="2:34" ht="21" customHeight="1" x14ac:dyDescent="0.2">
      <c r="D22" s="282"/>
      <c r="E22" s="283"/>
      <c r="F22" s="284" t="s">
        <v>5753</v>
      </c>
      <c r="G22" s="285"/>
      <c r="H22" s="285"/>
      <c r="I22" s="285"/>
      <c r="J22" s="285"/>
      <c r="K22" s="285"/>
      <c r="L22" s="286"/>
      <c r="M22" s="50" t="str">
        <f>変更後の漢字氏名[１文字目]</f>
        <v/>
      </c>
      <c r="N22" s="51" t="str">
        <f>変更後の漢字氏名[２文字目]</f>
        <v/>
      </c>
      <c r="O22" s="51" t="str">
        <f>変更後の漢字氏名[３文字目]</f>
        <v/>
      </c>
      <c r="P22" s="51" t="str">
        <f>変更後の漢字氏名[４文字目]</f>
        <v/>
      </c>
      <c r="Q22" s="51" t="str">
        <f>変更後の漢字氏名[５文字目]</f>
        <v/>
      </c>
      <c r="R22" s="51" t="str">
        <f>変更後の漢字氏名[６文字目]</f>
        <v/>
      </c>
      <c r="S22" s="51" t="str">
        <f>変更後の漢字氏名[７文字目]</f>
        <v/>
      </c>
      <c r="T22" s="51" t="str">
        <f>変更後の漢字氏名[８文字目]</f>
        <v/>
      </c>
      <c r="U22" s="51" t="str">
        <f>変更後の漢字氏名[９文字目]</f>
        <v/>
      </c>
      <c r="V22" s="51" t="str">
        <f>変更後の漢字氏名[10文字目]</f>
        <v/>
      </c>
      <c r="W22" s="51" t="str">
        <f>変更後の漢字氏名[11文字目]</f>
        <v/>
      </c>
      <c r="X22" s="51" t="str">
        <f>変更後の漢字氏名[12文字目]</f>
        <v/>
      </c>
      <c r="Y22" s="51" t="str">
        <f>変更後の漢字氏名[13文字目]</f>
        <v/>
      </c>
      <c r="Z22" s="51" t="str">
        <f>変更後の漢字氏名[14文字目]</f>
        <v/>
      </c>
      <c r="AA22" s="51" t="str">
        <f>変更後の漢字氏名[15文字目]</f>
        <v/>
      </c>
      <c r="AB22" s="51" t="str">
        <f>変更後の漢字氏名[16文字目]</f>
        <v/>
      </c>
      <c r="AC22" s="51" t="str">
        <f>変更後の漢字氏名[17文字目]</f>
        <v/>
      </c>
      <c r="AD22" s="51" t="str">
        <f>変更後の漢字氏名[18文字目]</f>
        <v/>
      </c>
      <c r="AE22" s="51" t="str">
        <f>変更後の漢字氏名[19文字目]</f>
        <v/>
      </c>
      <c r="AF22" s="52" t="str">
        <f>変更後の漢字氏名[20文字目]</f>
        <v/>
      </c>
    </row>
    <row r="23" spans="2:34" ht="11.25" customHeight="1" x14ac:dyDescent="0.2"/>
    <row r="24" spans="2:34" ht="18" customHeight="1" x14ac:dyDescent="0.2">
      <c r="F24" s="287" t="s">
        <v>5763</v>
      </c>
      <c r="G24" s="284" t="s">
        <v>5762</v>
      </c>
      <c r="H24" s="285"/>
      <c r="I24" s="285"/>
      <c r="J24" s="285"/>
      <c r="K24" s="285"/>
      <c r="L24" s="286"/>
      <c r="M24" s="289" t="str">
        <f>'19．入力変換'!E19</f>
        <v/>
      </c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1"/>
    </row>
    <row r="25" spans="2:34" ht="18" customHeight="1" x14ac:dyDescent="0.2">
      <c r="F25" s="288"/>
      <c r="G25" s="284" t="s">
        <v>5753</v>
      </c>
      <c r="H25" s="285"/>
      <c r="I25" s="285"/>
      <c r="J25" s="285"/>
      <c r="K25" s="285"/>
      <c r="L25" s="286"/>
      <c r="M25" s="289" t="str">
        <f>'19．入力変換'!E22</f>
        <v/>
      </c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1"/>
      <c r="AH25" s="45"/>
    </row>
    <row r="26" spans="2:34" ht="11.25" customHeight="1" x14ac:dyDescent="0.2"/>
    <row r="27" spans="2:34" ht="9" customHeight="1" x14ac:dyDescent="0.2">
      <c r="B27" s="268">
        <v>12</v>
      </c>
      <c r="D27" s="273" t="s">
        <v>5760</v>
      </c>
      <c r="E27" s="274"/>
      <c r="F27" s="274"/>
      <c r="G27" s="274"/>
      <c r="H27" s="274"/>
      <c r="I27" s="274"/>
      <c r="J27" s="274"/>
      <c r="K27" s="274"/>
      <c r="L27" s="275"/>
      <c r="M27" s="268" t="str">
        <f>'19．入力変換'!F31</f>
        <v/>
      </c>
      <c r="N27" s="44"/>
      <c r="O27" s="250" t="str">
        <f>'19．入力変換'!G31</f>
        <v/>
      </c>
      <c r="P27" s="252" t="str">
        <f>'19．入力変換'!H31</f>
        <v/>
      </c>
      <c r="Q27" s="279" t="s">
        <v>5747</v>
      </c>
      <c r="R27" s="250" t="str">
        <f>'19．入力変換'!I31</f>
        <v/>
      </c>
      <c r="S27" s="252" t="str">
        <f>'19．入力変換'!J31</f>
        <v/>
      </c>
      <c r="T27" s="279" t="s">
        <v>5755</v>
      </c>
      <c r="U27" s="250" t="str">
        <f>'19．入力変換'!K31</f>
        <v/>
      </c>
      <c r="V27" s="252" t="str">
        <f>'19．入力変換'!L31</f>
        <v/>
      </c>
      <c r="W27" s="254" t="s">
        <v>5749</v>
      </c>
      <c r="X27" s="43"/>
      <c r="Y27" s="43"/>
      <c r="Z27" s="43"/>
    </row>
    <row r="28" spans="2:34" ht="9" customHeight="1" x14ac:dyDescent="0.2">
      <c r="B28" s="269"/>
      <c r="D28" s="276"/>
      <c r="E28" s="277"/>
      <c r="F28" s="277"/>
      <c r="G28" s="277"/>
      <c r="H28" s="277"/>
      <c r="I28" s="277"/>
      <c r="J28" s="277"/>
      <c r="K28" s="277"/>
      <c r="L28" s="278"/>
      <c r="M28" s="269"/>
      <c r="O28" s="251"/>
      <c r="P28" s="253"/>
      <c r="Q28" s="279"/>
      <c r="R28" s="251"/>
      <c r="S28" s="253"/>
      <c r="T28" s="279"/>
      <c r="U28" s="251"/>
      <c r="V28" s="253"/>
      <c r="W28" s="254"/>
      <c r="X28" s="43"/>
      <c r="Y28" s="43"/>
      <c r="Z28" s="43"/>
    </row>
    <row r="29" spans="2:34" ht="9" customHeight="1" x14ac:dyDescent="0.2">
      <c r="B29" s="43"/>
      <c r="D29" s="287" t="s">
        <v>5761</v>
      </c>
      <c r="E29" s="273" t="s">
        <v>5764</v>
      </c>
      <c r="F29" s="274"/>
      <c r="G29" s="274"/>
      <c r="H29" s="274"/>
      <c r="I29" s="274"/>
      <c r="J29" s="274"/>
      <c r="K29" s="274"/>
      <c r="L29" s="275"/>
      <c r="M29" s="250" t="str">
        <f>'19．入力変換'!F37</f>
        <v/>
      </c>
      <c r="N29" s="271" t="str">
        <f>'19．入力変換'!G37</f>
        <v/>
      </c>
      <c r="O29" s="252" t="str">
        <f>'19．入力変換'!H37</f>
        <v/>
      </c>
      <c r="P29" s="46"/>
      <c r="Q29" s="250" t="str">
        <f>'19．入力変換'!F40</f>
        <v/>
      </c>
      <c r="R29" s="271" t="str">
        <f>'19．入力変換'!G40</f>
        <v/>
      </c>
      <c r="S29" s="271" t="str">
        <f>'19．入力変換'!H40</f>
        <v/>
      </c>
      <c r="T29" s="252" t="str">
        <f>'19．入力変換'!I40</f>
        <v/>
      </c>
      <c r="W29" s="43"/>
      <c r="X29" s="43"/>
      <c r="Y29" s="43"/>
      <c r="Z29" s="43"/>
    </row>
    <row r="30" spans="2:34" ht="9" customHeight="1" x14ac:dyDescent="0.2">
      <c r="D30" s="295"/>
      <c r="E30" s="276"/>
      <c r="F30" s="277"/>
      <c r="G30" s="277"/>
      <c r="H30" s="277"/>
      <c r="I30" s="277"/>
      <c r="J30" s="277"/>
      <c r="K30" s="277"/>
      <c r="L30" s="278"/>
      <c r="M30" s="251"/>
      <c r="N30" s="272"/>
      <c r="O30" s="253"/>
      <c r="Q30" s="251"/>
      <c r="R30" s="272"/>
      <c r="S30" s="272"/>
      <c r="T30" s="253"/>
    </row>
    <row r="31" spans="2:34" ht="18" customHeight="1" x14ac:dyDescent="0.2">
      <c r="D31" s="295"/>
      <c r="E31" s="292" t="s">
        <v>5765</v>
      </c>
      <c r="F31" s="293"/>
      <c r="G31" s="293"/>
      <c r="H31" s="293"/>
      <c r="I31" s="293"/>
      <c r="J31" s="293"/>
      <c r="K31" s="293"/>
      <c r="L31" s="294"/>
      <c r="M31" s="50" t="str">
        <f>住所市区町村コード[５桁目]</f>
        <v/>
      </c>
      <c r="N31" s="51" t="str">
        <f>住所市区町村コード[４桁目]</f>
        <v/>
      </c>
      <c r="O31" s="51" t="str">
        <f>住所市区町村コード[３桁目]</f>
        <v/>
      </c>
      <c r="P31" s="51" t="str">
        <f>住所市区町村コード[２桁目]</f>
        <v/>
      </c>
      <c r="Q31" s="52" t="str">
        <f>住所市区町村コード[１桁目]</f>
        <v/>
      </c>
      <c r="R31" s="292" t="str">
        <f>'19．入力変換'!C46</f>
        <v/>
      </c>
      <c r="S31" s="293"/>
      <c r="T31" s="293"/>
      <c r="W31" s="47" t="s">
        <v>5766</v>
      </c>
      <c r="X31" s="255" t="str">
        <f>'19．入力変換'!D46</f>
        <v/>
      </c>
      <c r="Y31" s="255"/>
      <c r="AB31" s="48"/>
      <c r="AC31" s="255" t="str">
        <f>'19．入力変換'!E46</f>
        <v/>
      </c>
      <c r="AD31" s="255"/>
    </row>
    <row r="32" spans="2:34" ht="18" customHeight="1" x14ac:dyDescent="0.2">
      <c r="D32" s="295"/>
      <c r="E32" s="273" t="s">
        <v>5767</v>
      </c>
      <c r="F32" s="274"/>
      <c r="G32" s="274"/>
      <c r="H32" s="274"/>
      <c r="I32" s="274"/>
      <c r="J32" s="274"/>
      <c r="K32" s="274"/>
      <c r="L32" s="275"/>
      <c r="M32" s="50" t="str">
        <f>市区町村以降の住所[１文字目]</f>
        <v/>
      </c>
      <c r="N32" s="51" t="str">
        <f>市区町村以降の住所[２文字目]</f>
        <v/>
      </c>
      <c r="O32" s="51" t="str">
        <f>市区町村以降の住所[３文字目]</f>
        <v/>
      </c>
      <c r="P32" s="51" t="str">
        <f>市区町村以降の住所[４文字目]</f>
        <v/>
      </c>
      <c r="Q32" s="51" t="str">
        <f>市区町村以降の住所[５文字目]</f>
        <v/>
      </c>
      <c r="R32" s="51" t="str">
        <f>市区町村以降の住所[６文字目]</f>
        <v/>
      </c>
      <c r="S32" s="51" t="str">
        <f>市区町村以降の住所[７文字目]</f>
        <v/>
      </c>
      <c r="T32" s="51" t="str">
        <f>市区町村以降の住所[８文字目]</f>
        <v/>
      </c>
      <c r="U32" s="51" t="str">
        <f>市区町村以降の住所[９文字目]</f>
        <v/>
      </c>
      <c r="V32" s="51" t="str">
        <f>市区町村以降の住所[10文字目]</f>
        <v/>
      </c>
      <c r="W32" s="51" t="str">
        <f>市区町村以降の住所[11文字目]</f>
        <v/>
      </c>
      <c r="X32" s="51" t="str">
        <f>市区町村以降の住所[12文字目]</f>
        <v/>
      </c>
      <c r="Y32" s="51" t="str">
        <f>市区町村以降の住所[13文字目]</f>
        <v/>
      </c>
      <c r="Z32" s="51" t="str">
        <f>市区町村以降の住所[14文字目]</f>
        <v/>
      </c>
      <c r="AA32" s="51" t="str">
        <f>市区町村以降の住所[15文字目]</f>
        <v/>
      </c>
      <c r="AB32" s="51" t="str">
        <f>市区町村以降の住所[16文字目]</f>
        <v/>
      </c>
      <c r="AC32" s="51" t="str">
        <f>市区町村以降の住所[17文字目]</f>
        <v/>
      </c>
      <c r="AD32" s="51" t="str">
        <f>市区町村以降の住所[18文字目]</f>
        <v/>
      </c>
      <c r="AE32" s="51" t="str">
        <f>市区町村以降の住所[19文字目]</f>
        <v/>
      </c>
      <c r="AF32" s="52" t="str">
        <f>市区町村以降の住所[20文字目]</f>
        <v/>
      </c>
    </row>
    <row r="33" spans="2:34" ht="18" customHeight="1" x14ac:dyDescent="0.2">
      <c r="D33" s="295"/>
      <c r="E33" s="276"/>
      <c r="F33" s="277"/>
      <c r="G33" s="277"/>
      <c r="H33" s="277"/>
      <c r="I33" s="277"/>
      <c r="J33" s="277"/>
      <c r="K33" s="277"/>
      <c r="L33" s="278"/>
      <c r="M33" s="50" t="str">
        <f>市区町村以降の住所[21文字目]</f>
        <v/>
      </c>
      <c r="N33" s="51" t="str">
        <f>市区町村以降の住所[22文字目]</f>
        <v/>
      </c>
      <c r="O33" s="51" t="str">
        <f>市区町村以降の住所[23文字目]</f>
        <v/>
      </c>
      <c r="P33" s="51" t="str">
        <f>市区町村以降の住所[24文字目]</f>
        <v/>
      </c>
      <c r="Q33" s="51" t="str">
        <f>市区町村以降の住所[25文字目]</f>
        <v/>
      </c>
      <c r="R33" s="51" t="str">
        <f>市区町村以降の住所[26文字目]</f>
        <v/>
      </c>
      <c r="S33" s="51" t="str">
        <f>市区町村以降の住所[27文字目]</f>
        <v/>
      </c>
      <c r="T33" s="51" t="str">
        <f>市区町村以降の住所[28文字目]</f>
        <v/>
      </c>
      <c r="U33" s="51" t="str">
        <f>市区町村以降の住所[29文字目]</f>
        <v/>
      </c>
      <c r="V33" s="51" t="str">
        <f>市区町村以降の住所[30文字目]</f>
        <v/>
      </c>
      <c r="W33" s="51" t="str">
        <f>市区町村以降の住所[31文字目]</f>
        <v/>
      </c>
      <c r="X33" s="51" t="str">
        <f>市区町村以降の住所[32文字目]</f>
        <v/>
      </c>
      <c r="Y33" s="51" t="str">
        <f>市区町村以降の住所[33文字目]</f>
        <v/>
      </c>
      <c r="Z33" s="51" t="str">
        <f>市区町村以降の住所[34文字目]</f>
        <v/>
      </c>
      <c r="AA33" s="51" t="str">
        <f>市区町村以降の住所[35文字目]</f>
        <v/>
      </c>
      <c r="AB33" s="51" t="str">
        <f>市区町村以降の住所[36文字目]</f>
        <v/>
      </c>
      <c r="AC33" s="51" t="str">
        <f>市区町村以降の住所[37文字目]</f>
        <v/>
      </c>
      <c r="AD33" s="51" t="str">
        <f>市区町村以降の住所[38文字目]</f>
        <v/>
      </c>
      <c r="AE33" s="51" t="str">
        <f>市区町村以降の住所[39文字目]</f>
        <v/>
      </c>
      <c r="AF33" s="52" t="str">
        <f>市区町村以降の住所[40文字目]</f>
        <v/>
      </c>
    </row>
    <row r="34" spans="2:34" ht="18" customHeight="1" x14ac:dyDescent="0.2">
      <c r="D34" s="288"/>
      <c r="E34" s="284" t="s">
        <v>5768</v>
      </c>
      <c r="F34" s="285"/>
      <c r="G34" s="285"/>
      <c r="H34" s="285"/>
      <c r="I34" s="285"/>
      <c r="J34" s="285"/>
      <c r="K34" s="285"/>
      <c r="L34" s="286"/>
      <c r="M34" s="50" t="str">
        <f>電話番号[１文字目]</f>
        <v/>
      </c>
      <c r="N34" s="51" t="str">
        <f>電話番号[２文字目]</f>
        <v/>
      </c>
      <c r="O34" s="51" t="str">
        <f>電話番号[３文字目]</f>
        <v/>
      </c>
      <c r="P34" s="51" t="str">
        <f>電話番号[４文字目]</f>
        <v/>
      </c>
      <c r="Q34" s="51" t="str">
        <f>電話番号[５文字目]</f>
        <v/>
      </c>
      <c r="R34" s="51" t="str">
        <f>電話番号[６文字目]</f>
        <v/>
      </c>
      <c r="S34" s="51" t="str">
        <f>電話番号[７文字目]</f>
        <v/>
      </c>
      <c r="T34" s="51" t="str">
        <f>電話番号[８文字目]</f>
        <v/>
      </c>
      <c r="U34" s="51" t="str">
        <f>電話番号[９文字目]</f>
        <v/>
      </c>
      <c r="V34" s="51" t="str">
        <f>電話番号[10文字目]</f>
        <v/>
      </c>
      <c r="W34" s="51" t="str">
        <f>電話番号[11文字目]</f>
        <v/>
      </c>
      <c r="X34" s="51" t="str">
        <f>電話番号[12文字目]</f>
        <v/>
      </c>
      <c r="Y34" s="52" t="str">
        <f>電話番号[13文字目]</f>
        <v/>
      </c>
    </row>
    <row r="35" spans="2:34" ht="9" customHeight="1" x14ac:dyDescent="0.2"/>
    <row r="36" spans="2:34" ht="18" customHeight="1" x14ac:dyDescent="0.2">
      <c r="F36" s="292" t="s">
        <v>5763</v>
      </c>
      <c r="G36" s="293"/>
      <c r="H36" s="293"/>
      <c r="I36" s="294"/>
      <c r="J36" s="292" t="s">
        <v>5769</v>
      </c>
      <c r="K36" s="293"/>
      <c r="L36" s="294"/>
      <c r="M36" s="289" t="str">
        <f>'19．入力変換'!E34</f>
        <v/>
      </c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1"/>
      <c r="AH36" s="45"/>
    </row>
    <row r="37" spans="2:34" ht="12.75" customHeight="1" x14ac:dyDescent="0.2"/>
    <row r="38" spans="2:34" ht="9" customHeight="1" x14ac:dyDescent="0.2">
      <c r="B38" s="268">
        <v>13</v>
      </c>
      <c r="D38" s="273" t="s">
        <v>5760</v>
      </c>
      <c r="E38" s="274"/>
      <c r="F38" s="274"/>
      <c r="G38" s="274"/>
      <c r="H38" s="274"/>
      <c r="I38" s="274"/>
      <c r="J38" s="274"/>
      <c r="K38" s="274"/>
      <c r="L38" s="275"/>
      <c r="M38" s="268" t="str">
        <f>'19．入力変換'!F64</f>
        <v/>
      </c>
      <c r="N38" s="44"/>
      <c r="O38" s="250" t="str">
        <f>'19．入力変換'!G64</f>
        <v/>
      </c>
      <c r="P38" s="252" t="str">
        <f>'19．入力変換'!H64</f>
        <v/>
      </c>
      <c r="Q38" s="279" t="s">
        <v>5747</v>
      </c>
      <c r="R38" s="250" t="str">
        <f>'19．入力変換'!I64</f>
        <v/>
      </c>
      <c r="S38" s="252" t="str">
        <f>'19．入力変換'!J64</f>
        <v/>
      </c>
      <c r="T38" s="279" t="s">
        <v>5755</v>
      </c>
      <c r="U38" s="250" t="str">
        <f>'19．入力変換'!K64</f>
        <v/>
      </c>
      <c r="V38" s="252" t="str">
        <f>'19．入力変換'!L64</f>
        <v/>
      </c>
      <c r="W38" s="254" t="s">
        <v>5749</v>
      </c>
      <c r="X38" s="43"/>
      <c r="Y38" s="43"/>
      <c r="Z38" s="43"/>
    </row>
    <row r="39" spans="2:34" ht="9" customHeight="1" x14ac:dyDescent="0.2">
      <c r="B39" s="269"/>
      <c r="D39" s="276"/>
      <c r="E39" s="277"/>
      <c r="F39" s="277"/>
      <c r="G39" s="277"/>
      <c r="H39" s="277"/>
      <c r="I39" s="277"/>
      <c r="J39" s="277"/>
      <c r="K39" s="277"/>
      <c r="L39" s="278"/>
      <c r="M39" s="269"/>
      <c r="O39" s="251"/>
      <c r="P39" s="253"/>
      <c r="Q39" s="279"/>
      <c r="R39" s="251"/>
      <c r="S39" s="253"/>
      <c r="T39" s="279"/>
      <c r="U39" s="251"/>
      <c r="V39" s="253"/>
      <c r="W39" s="254"/>
      <c r="X39" s="43"/>
      <c r="Y39" s="43"/>
      <c r="Z39" s="43"/>
    </row>
    <row r="40" spans="2:34" ht="18" customHeight="1" x14ac:dyDescent="0.2">
      <c r="D40" s="287" t="s">
        <v>5761</v>
      </c>
      <c r="E40" s="292" t="s">
        <v>5770</v>
      </c>
      <c r="F40" s="293"/>
      <c r="G40" s="293"/>
      <c r="H40" s="293"/>
      <c r="I40" s="293"/>
      <c r="J40" s="293"/>
      <c r="K40" s="293"/>
      <c r="L40" s="294"/>
      <c r="M40" s="50" t="str">
        <f>本籍市区町村コード[５桁目]</f>
        <v/>
      </c>
      <c r="N40" s="51" t="str">
        <f>本籍市区町村コード[４桁目]</f>
        <v/>
      </c>
      <c r="O40" s="51" t="str">
        <f>本籍市区町村コード[３桁目]</f>
        <v/>
      </c>
      <c r="P40" s="51" t="str">
        <f>本籍市区町村コード[２桁目]</f>
        <v/>
      </c>
      <c r="Q40" s="52" t="str">
        <f>本籍市区町村コード[１桁目]</f>
        <v/>
      </c>
      <c r="R40" s="292" t="str">
        <f>'19．入力変換'!C73</f>
        <v/>
      </c>
      <c r="S40" s="293"/>
      <c r="T40" s="293"/>
      <c r="W40" s="47" t="s">
        <v>5766</v>
      </c>
      <c r="X40" s="255" t="str">
        <f>'19．入力変換'!D73</f>
        <v/>
      </c>
      <c r="Y40" s="255"/>
      <c r="AC40" s="255" t="str">
        <f>'19．入力変換'!E73</f>
        <v/>
      </c>
      <c r="AD40" s="255"/>
    </row>
    <row r="41" spans="2:34" ht="18" customHeight="1" x14ac:dyDescent="0.2">
      <c r="D41" s="295"/>
      <c r="E41" s="273" t="s">
        <v>5771</v>
      </c>
      <c r="F41" s="274"/>
      <c r="G41" s="274"/>
      <c r="H41" s="274"/>
      <c r="I41" s="274"/>
      <c r="J41" s="274"/>
      <c r="K41" s="274"/>
      <c r="L41" s="275"/>
      <c r="M41" s="50" t="str">
        <f>市区町村以降の本籍[１文字目]</f>
        <v/>
      </c>
      <c r="N41" s="51" t="str">
        <f>市区町村以降の本籍[２文字目]</f>
        <v/>
      </c>
      <c r="O41" s="51" t="str">
        <f>市区町村以降の本籍[３文字目]</f>
        <v/>
      </c>
      <c r="P41" s="51" t="str">
        <f>市区町村以降の本籍[４文字目]</f>
        <v/>
      </c>
      <c r="Q41" s="51" t="str">
        <f>市区町村以降の本籍[５文字目]</f>
        <v/>
      </c>
      <c r="R41" s="51" t="str">
        <f>市区町村以降の本籍[６文字目]</f>
        <v/>
      </c>
      <c r="S41" s="51" t="str">
        <f>市区町村以降の本籍[７文字目]</f>
        <v/>
      </c>
      <c r="T41" s="51" t="str">
        <f>市区町村以降の本籍[８文字目]</f>
        <v/>
      </c>
      <c r="U41" s="51" t="str">
        <f>市区町村以降の本籍[９文字目]</f>
        <v/>
      </c>
      <c r="V41" s="51" t="str">
        <f>市区町村以降の本籍[10文字目]</f>
        <v/>
      </c>
      <c r="W41" s="51" t="str">
        <f>市区町村以降の本籍[11文字目]</f>
        <v/>
      </c>
      <c r="X41" s="51" t="str">
        <f>市区町村以降の本籍[12文字目]</f>
        <v/>
      </c>
      <c r="Y41" s="51" t="str">
        <f>市区町村以降の本籍[13文字目]</f>
        <v/>
      </c>
      <c r="Z41" s="51" t="str">
        <f>市区町村以降の本籍[14文字目]</f>
        <v/>
      </c>
      <c r="AA41" s="51" t="str">
        <f>市区町村以降の本籍[15文字目]</f>
        <v/>
      </c>
      <c r="AB41" s="51" t="str">
        <f>市区町村以降の本籍[16文字目]</f>
        <v/>
      </c>
      <c r="AC41" s="51" t="str">
        <f>市区町村以降の本籍[17文字目]</f>
        <v/>
      </c>
      <c r="AD41" s="51" t="str">
        <f>市区町村以降の本籍[18文字目]</f>
        <v/>
      </c>
      <c r="AE41" s="51" t="str">
        <f>市区町村以降の本籍[19文字目]</f>
        <v/>
      </c>
      <c r="AF41" s="52" t="str">
        <f>市区町村以降の本籍[20文字目]</f>
        <v/>
      </c>
    </row>
    <row r="42" spans="2:34" ht="18" customHeight="1" x14ac:dyDescent="0.2">
      <c r="D42" s="288"/>
      <c r="E42" s="276"/>
      <c r="F42" s="277"/>
      <c r="G42" s="277"/>
      <c r="H42" s="277"/>
      <c r="I42" s="277"/>
      <c r="J42" s="277"/>
      <c r="K42" s="277"/>
      <c r="L42" s="278"/>
      <c r="M42" s="50" t="str">
        <f>市区町村以降の本籍[21文字目]</f>
        <v/>
      </c>
      <c r="N42" s="51" t="str">
        <f>市区町村以降の本籍[22文字目]</f>
        <v/>
      </c>
      <c r="O42" s="51" t="str">
        <f>市区町村以降の本籍[23文字目]</f>
        <v/>
      </c>
      <c r="P42" s="51" t="str">
        <f>市区町村以降の本籍[24文字目]</f>
        <v/>
      </c>
      <c r="Q42" s="51" t="str">
        <f>市区町村以降の本籍[25文字目]</f>
        <v/>
      </c>
      <c r="R42" s="51" t="str">
        <f>市区町村以降の本籍[26文字目]</f>
        <v/>
      </c>
      <c r="S42" s="51" t="str">
        <f>市区町村以降の本籍[27文字目]</f>
        <v/>
      </c>
      <c r="T42" s="51" t="str">
        <f>市区町村以降の本籍[28文字目]</f>
        <v/>
      </c>
      <c r="U42" s="51" t="str">
        <f>市区町村以降の本籍[29文字目]</f>
        <v/>
      </c>
      <c r="V42" s="51" t="str">
        <f>市区町村以降の本籍[30文字目]</f>
        <v/>
      </c>
      <c r="W42" s="51" t="str">
        <f>市区町村以降の本籍[31文字目]</f>
        <v/>
      </c>
      <c r="X42" s="51" t="str">
        <f>市区町村以降の本籍[32文字目]</f>
        <v/>
      </c>
      <c r="Y42" s="51" t="str">
        <f>市区町村以降の本籍[33文字目]</f>
        <v/>
      </c>
      <c r="Z42" s="51" t="str">
        <f>市区町村以降の本籍[34文字目]</f>
        <v/>
      </c>
      <c r="AA42" s="51" t="str">
        <f>市区町村以降の本籍[35文字目]</f>
        <v/>
      </c>
      <c r="AB42" s="51" t="str">
        <f>市区町村以降の本籍[36文字目]</f>
        <v/>
      </c>
      <c r="AC42" s="51" t="str">
        <f>市区町村以降の本籍[37文字目]</f>
        <v/>
      </c>
      <c r="AD42" s="51" t="str">
        <f>市区町村以降の本籍[38文字目]</f>
        <v/>
      </c>
      <c r="AE42" s="51" t="str">
        <f>市区町村以降の本籍[39文字目]</f>
        <v/>
      </c>
      <c r="AF42" s="52" t="str">
        <f>市区町村以降の本籍[40文字目]</f>
        <v/>
      </c>
    </row>
    <row r="43" spans="2:34" ht="9" customHeight="1" x14ac:dyDescent="0.2"/>
    <row r="44" spans="2:34" ht="18" customHeight="1" x14ac:dyDescent="0.2">
      <c r="F44" s="292" t="s">
        <v>5763</v>
      </c>
      <c r="G44" s="293"/>
      <c r="H44" s="293"/>
      <c r="I44" s="294"/>
      <c r="J44" s="292" t="s">
        <v>5772</v>
      </c>
      <c r="K44" s="293"/>
      <c r="L44" s="294"/>
      <c r="M44" s="289" t="str">
        <f>'19．入力変換'!E67</f>
        <v/>
      </c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1"/>
      <c r="AH44" s="45"/>
    </row>
    <row r="45" spans="2:34" ht="9.75" customHeight="1" x14ac:dyDescent="0.2"/>
    <row r="46" spans="2:34" ht="18" customHeight="1" x14ac:dyDescent="0.2">
      <c r="D46" s="257" t="s">
        <v>5773</v>
      </c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</row>
    <row r="47" spans="2:34" ht="9" customHeight="1" x14ac:dyDescent="0.2">
      <c r="B47" s="268">
        <v>14</v>
      </c>
      <c r="D47" s="273" t="s">
        <v>5760</v>
      </c>
      <c r="E47" s="274"/>
      <c r="F47" s="274"/>
      <c r="G47" s="274"/>
      <c r="H47" s="274"/>
      <c r="I47" s="274"/>
      <c r="J47" s="274"/>
      <c r="K47" s="274"/>
      <c r="L47" s="275"/>
      <c r="M47" s="268" t="str">
        <f>'19．入力変換'!F94</f>
        <v/>
      </c>
      <c r="N47" s="44"/>
      <c r="O47" s="250" t="str">
        <f>'19．入力変換'!G94</f>
        <v/>
      </c>
      <c r="P47" s="252" t="str">
        <f>'19．入力変換'!H94</f>
        <v/>
      </c>
      <c r="Q47" s="279" t="s">
        <v>5747</v>
      </c>
      <c r="R47" s="250" t="str">
        <f>'19．入力変換'!I94</f>
        <v/>
      </c>
      <c r="S47" s="252" t="str">
        <f>'19．入力変換'!J94</f>
        <v/>
      </c>
      <c r="T47" s="279" t="s">
        <v>5755</v>
      </c>
      <c r="U47" s="250" t="str">
        <f>'19．入力変換'!K94</f>
        <v/>
      </c>
      <c r="V47" s="252" t="str">
        <f>'19．入力変換'!L94</f>
        <v/>
      </c>
      <c r="W47" s="254" t="s">
        <v>5749</v>
      </c>
      <c r="X47" s="43"/>
      <c r="Y47" s="43"/>
      <c r="Z47" s="43"/>
    </row>
    <row r="48" spans="2:34" ht="9" customHeight="1" x14ac:dyDescent="0.2">
      <c r="B48" s="269"/>
      <c r="D48" s="276"/>
      <c r="E48" s="277"/>
      <c r="F48" s="277"/>
      <c r="G48" s="277"/>
      <c r="H48" s="277"/>
      <c r="I48" s="277"/>
      <c r="J48" s="277"/>
      <c r="K48" s="277"/>
      <c r="L48" s="278"/>
      <c r="M48" s="269"/>
      <c r="O48" s="251"/>
      <c r="P48" s="253"/>
      <c r="Q48" s="279"/>
      <c r="R48" s="251"/>
      <c r="S48" s="253"/>
      <c r="T48" s="279"/>
      <c r="U48" s="251"/>
      <c r="V48" s="253"/>
      <c r="W48" s="254"/>
      <c r="X48" s="43"/>
      <c r="Y48" s="43"/>
      <c r="Z48" s="43"/>
    </row>
    <row r="49" spans="4:34" ht="18" customHeight="1" x14ac:dyDescent="0.2">
      <c r="D49" s="287" t="s">
        <v>5761</v>
      </c>
      <c r="E49" s="273" t="s">
        <v>5774</v>
      </c>
      <c r="F49" s="274"/>
      <c r="G49" s="274"/>
      <c r="H49" s="274"/>
      <c r="I49" s="274"/>
      <c r="J49" s="274"/>
      <c r="K49" s="274"/>
      <c r="L49" s="275"/>
      <c r="M49" s="50" t="str">
        <f>変更後の従事先の商号又は名称[１文字目]</f>
        <v/>
      </c>
      <c r="N49" s="51" t="str">
        <f>変更後の従事先の商号又は名称[２文字目]</f>
        <v/>
      </c>
      <c r="O49" s="51" t="str">
        <f>変更後の従事先の商号又は名称[３文字目]</f>
        <v/>
      </c>
      <c r="P49" s="51" t="str">
        <f>変更後の従事先の商号又は名称[４文字目]</f>
        <v/>
      </c>
      <c r="Q49" s="51" t="str">
        <f>変更後の従事先の商号又は名称[５文字目]</f>
        <v/>
      </c>
      <c r="R49" s="51" t="str">
        <f>変更後の従事先の商号又は名称[６文字目]</f>
        <v/>
      </c>
      <c r="S49" s="51" t="str">
        <f>変更後の従事先の商号又は名称[７文字目]</f>
        <v/>
      </c>
      <c r="T49" s="51" t="str">
        <f>変更後の従事先の商号又は名称[８文字目]</f>
        <v/>
      </c>
      <c r="U49" s="51" t="str">
        <f>変更後の従事先の商号又は名称[９文字目]</f>
        <v/>
      </c>
      <c r="V49" s="51" t="str">
        <f>変更後の従事先の商号又は名称[10文字目]</f>
        <v/>
      </c>
      <c r="W49" s="51" t="str">
        <f>変更後の従事先の商号又は名称[11文字目]</f>
        <v/>
      </c>
      <c r="X49" s="51" t="str">
        <f>変更後の従事先の商号又は名称[12文字目]</f>
        <v/>
      </c>
      <c r="Y49" s="51" t="str">
        <f>変更後の従事先の商号又は名称[13文字目]</f>
        <v/>
      </c>
      <c r="Z49" s="51" t="str">
        <f>変更後の従事先の商号又は名称[14文字目]</f>
        <v/>
      </c>
      <c r="AA49" s="51" t="str">
        <f>変更後の従事先の商号又は名称[15文字目]</f>
        <v/>
      </c>
      <c r="AB49" s="51" t="str">
        <f>変更後の従事先の商号又は名称[16文字目]</f>
        <v/>
      </c>
      <c r="AC49" s="51" t="str">
        <f>変更後の従事先の商号又は名称[17文字目]</f>
        <v/>
      </c>
      <c r="AD49" s="51" t="str">
        <f>変更後の従事先の商号又は名称[18文字目]</f>
        <v/>
      </c>
      <c r="AE49" s="51" t="str">
        <f>変更後の従事先の商号又は名称[19文字目]</f>
        <v/>
      </c>
      <c r="AF49" s="52" t="str">
        <f>変更後の従事先の商号又は名称[20文字目]</f>
        <v/>
      </c>
    </row>
    <row r="50" spans="4:34" ht="18" customHeight="1" x14ac:dyDescent="0.2">
      <c r="D50" s="295"/>
      <c r="E50" s="276"/>
      <c r="F50" s="277"/>
      <c r="G50" s="277"/>
      <c r="H50" s="277"/>
      <c r="I50" s="277"/>
      <c r="J50" s="277"/>
      <c r="K50" s="277"/>
      <c r="L50" s="278"/>
      <c r="M50" s="50" t="str">
        <f>変更後の従事先の商号又は名称[21文字目]</f>
        <v/>
      </c>
      <c r="N50" s="51" t="str">
        <f>変更後の従事先の商号又は名称[22文字目]</f>
        <v/>
      </c>
      <c r="O50" s="51" t="str">
        <f>変更後の従事先の商号又は名称[23文字目]</f>
        <v/>
      </c>
      <c r="P50" s="51" t="str">
        <f>変更後の従事先の商号又は名称[24文字目]</f>
        <v/>
      </c>
      <c r="Q50" s="51" t="str">
        <f>変更後の従事先の商号又は名称[25文字目]</f>
        <v/>
      </c>
      <c r="R50" s="51" t="str">
        <f>変更後の従事先の商号又は名称[26文字目]</f>
        <v/>
      </c>
      <c r="S50" s="51" t="str">
        <f>変更後の従事先の商号又は名称[27文字目]</f>
        <v/>
      </c>
      <c r="T50" s="51" t="str">
        <f>変更後の従事先の商号又は名称[28文字目]</f>
        <v/>
      </c>
      <c r="U50" s="51" t="str">
        <f>変更後の従事先の商号又は名称[29文字目]</f>
        <v/>
      </c>
      <c r="V50" s="51" t="str">
        <f>変更後の従事先の商号又は名称[30文字目]</f>
        <v/>
      </c>
      <c r="W50" s="51" t="str">
        <f>変更後の従事先の商号又は名称[31文字目]</f>
        <v/>
      </c>
      <c r="X50" s="51" t="str">
        <f>変更後の従事先の商号又は名称[32文字目]</f>
        <v/>
      </c>
      <c r="Y50" s="51" t="str">
        <f>変更後の従事先の商号又は名称[33文字目]</f>
        <v/>
      </c>
      <c r="Z50" s="51" t="str">
        <f>変更後の従事先の商号又は名称[34文字目]</f>
        <v/>
      </c>
      <c r="AA50" s="51" t="str">
        <f>変更後の従事先の商号又は名称[35文字目]</f>
        <v/>
      </c>
      <c r="AB50" s="51" t="str">
        <f>変更後の従事先の商号又は名称[36文字目]</f>
        <v/>
      </c>
      <c r="AC50" s="51" t="str">
        <f>変更後の従事先の商号又は名称[37文字目]</f>
        <v/>
      </c>
      <c r="AD50" s="51" t="str">
        <f>変更後の従事先の商号又は名称[38文字目]</f>
        <v/>
      </c>
      <c r="AE50" s="51" t="str">
        <f>変更後の従事先の商号又は名称[39文字目]</f>
        <v/>
      </c>
      <c r="AF50" s="52" t="str">
        <f>変更後の従事先の商号又は名称[40文字目]</f>
        <v/>
      </c>
    </row>
    <row r="51" spans="4:34" ht="18" customHeight="1" x14ac:dyDescent="0.2">
      <c r="D51" s="288"/>
      <c r="E51" s="284" t="s">
        <v>5775</v>
      </c>
      <c r="F51" s="285"/>
      <c r="G51" s="285"/>
      <c r="H51" s="285"/>
      <c r="I51" s="285"/>
      <c r="J51" s="285"/>
      <c r="K51" s="285"/>
      <c r="L51" s="286"/>
      <c r="M51" s="50" t="str">
        <f>変更後の従事先の免許権者[２桁目]</f>
        <v/>
      </c>
      <c r="N51" s="52" t="str">
        <f>変更後の従事先の免許権者[１桁目]</f>
        <v/>
      </c>
      <c r="O51" s="296" t="str">
        <f>'19．入力変換'!E103</f>
        <v/>
      </c>
      <c r="P51" s="298"/>
      <c r="Q51" s="50" t="str">
        <f>変更後の従事先の免許番号[６桁目]</f>
        <v/>
      </c>
      <c r="R51" s="51" t="str">
        <f>変更後の従事先の免許番号[５桁目]</f>
        <v/>
      </c>
      <c r="S51" s="51" t="str">
        <f>変更後の従事先の免許番号[４桁目]</f>
        <v/>
      </c>
      <c r="T51" s="51" t="str">
        <f>変更後の従事先の免許番号[３桁目]</f>
        <v/>
      </c>
      <c r="U51" s="51" t="str">
        <f>変更後の従事先の免許番号[２桁目]</f>
        <v/>
      </c>
      <c r="V51" s="52" t="str">
        <f>変更後の従事先の免許番号[１桁目]</f>
        <v/>
      </c>
    </row>
    <row r="52" spans="4:34" ht="9.75" customHeight="1" x14ac:dyDescent="0.2"/>
    <row r="53" spans="4:34" ht="9" customHeight="1" x14ac:dyDescent="0.2">
      <c r="F53" s="296" t="s">
        <v>5760</v>
      </c>
      <c r="G53" s="297"/>
      <c r="H53" s="297"/>
      <c r="I53" s="297"/>
      <c r="J53" s="297"/>
      <c r="K53" s="297"/>
      <c r="L53" s="298"/>
      <c r="M53" s="298" t="str">
        <f>'19．入力変換'!F79</f>
        <v/>
      </c>
      <c r="N53" s="44"/>
      <c r="O53" s="250" t="str">
        <f>'19．入力変換'!G79</f>
        <v/>
      </c>
      <c r="P53" s="252" t="str">
        <f>'19．入力変換'!H79</f>
        <v/>
      </c>
      <c r="Q53" s="279" t="s">
        <v>5747</v>
      </c>
      <c r="R53" s="250" t="str">
        <f>'19．入力変換'!I79</f>
        <v/>
      </c>
      <c r="S53" s="252" t="str">
        <f>'19．入力変換'!J79</f>
        <v/>
      </c>
      <c r="T53" s="279" t="s">
        <v>5755</v>
      </c>
      <c r="U53" s="250" t="str">
        <f>'19．入力変換'!K79</f>
        <v/>
      </c>
      <c r="V53" s="252" t="str">
        <f>'19．入力変換'!L79</f>
        <v/>
      </c>
      <c r="W53" s="254" t="s">
        <v>5749</v>
      </c>
    </row>
    <row r="54" spans="4:34" ht="9" customHeight="1" x14ac:dyDescent="0.2">
      <c r="F54" s="299"/>
      <c r="G54" s="256"/>
      <c r="H54" s="256"/>
      <c r="I54" s="256"/>
      <c r="J54" s="256"/>
      <c r="K54" s="256"/>
      <c r="L54" s="300"/>
      <c r="M54" s="301"/>
      <c r="O54" s="251"/>
      <c r="P54" s="253"/>
      <c r="Q54" s="279"/>
      <c r="R54" s="251"/>
      <c r="S54" s="253"/>
      <c r="T54" s="279"/>
      <c r="U54" s="251"/>
      <c r="V54" s="253"/>
      <c r="W54" s="254"/>
    </row>
    <row r="55" spans="4:34" ht="18" customHeight="1" x14ac:dyDescent="0.2">
      <c r="F55" s="287" t="s">
        <v>5763</v>
      </c>
      <c r="G55" s="302" t="s">
        <v>5774</v>
      </c>
      <c r="H55" s="303"/>
      <c r="I55" s="303"/>
      <c r="J55" s="303"/>
      <c r="K55" s="303"/>
      <c r="L55" s="304"/>
      <c r="M55" s="308" t="str">
        <f>'19．入力変換'!E82</f>
        <v/>
      </c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10"/>
    </row>
    <row r="56" spans="4:34" ht="18" customHeight="1" x14ac:dyDescent="0.2">
      <c r="F56" s="295"/>
      <c r="G56" s="305"/>
      <c r="H56" s="306"/>
      <c r="I56" s="306"/>
      <c r="J56" s="306"/>
      <c r="K56" s="306"/>
      <c r="L56" s="307"/>
      <c r="M56" s="311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312"/>
    </row>
    <row r="57" spans="4:34" ht="15.75" customHeight="1" x14ac:dyDescent="0.2">
      <c r="F57" s="295"/>
      <c r="G57" s="302" t="s">
        <v>5775</v>
      </c>
      <c r="H57" s="303"/>
      <c r="I57" s="303"/>
      <c r="J57" s="303"/>
      <c r="K57" s="303"/>
      <c r="L57" s="304"/>
      <c r="M57" s="313" t="str">
        <f>IF('19．入力変換'!E85="国土交通","国土交通","")</f>
        <v/>
      </c>
      <c r="N57" s="314"/>
      <c r="O57" s="314"/>
      <c r="P57" s="314"/>
      <c r="Q57" s="314"/>
      <c r="R57" s="297" t="s">
        <v>5776</v>
      </c>
      <c r="S57" s="297"/>
      <c r="T57" s="297" t="str">
        <f>'19．入力変換'!E88</f>
        <v/>
      </c>
      <c r="U57" s="297"/>
      <c r="V57" s="297"/>
      <c r="W57" s="297" t="s">
        <v>5778</v>
      </c>
      <c r="X57" s="309" t="str">
        <f>'19．入力変換'!E91</f>
        <v/>
      </c>
      <c r="Y57" s="309"/>
      <c r="Z57" s="309"/>
      <c r="AA57" s="309"/>
      <c r="AB57" s="309"/>
      <c r="AC57" s="309"/>
      <c r="AD57" s="309"/>
      <c r="AE57" s="309"/>
      <c r="AF57" s="298" t="s">
        <v>5779</v>
      </c>
    </row>
    <row r="58" spans="4:34" ht="15.75" customHeight="1" x14ac:dyDescent="0.2">
      <c r="F58" s="288"/>
      <c r="G58" s="305"/>
      <c r="H58" s="306"/>
      <c r="I58" s="306"/>
      <c r="J58" s="306"/>
      <c r="K58" s="306"/>
      <c r="L58" s="307"/>
      <c r="M58" s="315" t="str">
        <f>IF('19．入力変換'!E85="国土交通","",'19．入力変換'!E85)</f>
        <v/>
      </c>
      <c r="N58" s="316"/>
      <c r="O58" s="316"/>
      <c r="P58" s="316"/>
      <c r="Q58" s="316"/>
      <c r="R58" s="256" t="s">
        <v>5777</v>
      </c>
      <c r="S58" s="256"/>
      <c r="T58" s="256"/>
      <c r="U58" s="256"/>
      <c r="V58" s="256"/>
      <c r="W58" s="256"/>
      <c r="X58" s="270"/>
      <c r="Y58" s="270"/>
      <c r="Z58" s="270"/>
      <c r="AA58" s="270"/>
      <c r="AB58" s="270"/>
      <c r="AC58" s="270"/>
      <c r="AD58" s="270"/>
      <c r="AE58" s="270"/>
      <c r="AF58" s="300"/>
      <c r="AH58" s="45"/>
    </row>
  </sheetData>
  <sheetProtection algorithmName="SHA-512" hashValue="YIHe14XsuXEh6LKHaHLKCY7srPpyvHawBCNuzh4oYppRhYKSqoE0Mq/sM2jKETrrJcLP9JC3Ze4fybutF8JQfw==" saltValue="EpMuREZkkOtbNgfn68NTQQ==" spinCount="100000" sheet="1" objects="1" scenarios="1"/>
  <mergeCells count="154">
    <mergeCell ref="F55:F58"/>
    <mergeCell ref="G55:L56"/>
    <mergeCell ref="M55:AF56"/>
    <mergeCell ref="G57:L58"/>
    <mergeCell ref="R57:S57"/>
    <mergeCell ref="R58:S58"/>
    <mergeCell ref="P53:P54"/>
    <mergeCell ref="Q53:Q54"/>
    <mergeCell ref="R53:R54"/>
    <mergeCell ref="S53:S54"/>
    <mergeCell ref="T53:T54"/>
    <mergeCell ref="U53:U54"/>
    <mergeCell ref="T57:V58"/>
    <mergeCell ref="M57:Q57"/>
    <mergeCell ref="M58:Q58"/>
    <mergeCell ref="W57:W58"/>
    <mergeCell ref="X57:AE58"/>
    <mergeCell ref="AF57:AF58"/>
    <mergeCell ref="D49:D51"/>
    <mergeCell ref="E49:L50"/>
    <mergeCell ref="E51:L51"/>
    <mergeCell ref="F53:L54"/>
    <mergeCell ref="M53:M54"/>
    <mergeCell ref="O53:O54"/>
    <mergeCell ref="R47:R48"/>
    <mergeCell ref="S47:S48"/>
    <mergeCell ref="T47:T48"/>
    <mergeCell ref="O51:P51"/>
    <mergeCell ref="B47:B48"/>
    <mergeCell ref="D47:L48"/>
    <mergeCell ref="M47:M48"/>
    <mergeCell ref="O47:O48"/>
    <mergeCell ref="P47:P48"/>
    <mergeCell ref="Q47:Q48"/>
    <mergeCell ref="T38:T39"/>
    <mergeCell ref="U38:U39"/>
    <mergeCell ref="V38:V39"/>
    <mergeCell ref="U47:U48"/>
    <mergeCell ref="V47:V48"/>
    <mergeCell ref="F44:I44"/>
    <mergeCell ref="J44:L44"/>
    <mergeCell ref="M44:AF44"/>
    <mergeCell ref="D46:S46"/>
    <mergeCell ref="D40:D42"/>
    <mergeCell ref="E40:L40"/>
    <mergeCell ref="E41:L42"/>
    <mergeCell ref="R40:T40"/>
    <mergeCell ref="X40:Y40"/>
    <mergeCell ref="AC40:AD40"/>
    <mergeCell ref="J36:L36"/>
    <mergeCell ref="M36:AF36"/>
    <mergeCell ref="B38:B39"/>
    <mergeCell ref="D38:L39"/>
    <mergeCell ref="M38:M39"/>
    <mergeCell ref="O38:O39"/>
    <mergeCell ref="P38:P39"/>
    <mergeCell ref="Q38:Q39"/>
    <mergeCell ref="R38:R39"/>
    <mergeCell ref="B27:B28"/>
    <mergeCell ref="D27:L28"/>
    <mergeCell ref="M27:M28"/>
    <mergeCell ref="O27:O28"/>
    <mergeCell ref="P27:P28"/>
    <mergeCell ref="Q27:Q28"/>
    <mergeCell ref="R29:R30"/>
    <mergeCell ref="S29:S30"/>
    <mergeCell ref="S38:S39"/>
    <mergeCell ref="R31:T31"/>
    <mergeCell ref="T29:T30"/>
    <mergeCell ref="E31:L31"/>
    <mergeCell ref="E32:L33"/>
    <mergeCell ref="E34:L34"/>
    <mergeCell ref="D29:D34"/>
    <mergeCell ref="E29:L30"/>
    <mergeCell ref="M29:M30"/>
    <mergeCell ref="N29:N30"/>
    <mergeCell ref="O29:O30"/>
    <mergeCell ref="Q29:Q30"/>
    <mergeCell ref="R27:R28"/>
    <mergeCell ref="S27:S28"/>
    <mergeCell ref="T27:T28"/>
    <mergeCell ref="F36:I36"/>
    <mergeCell ref="D21:E22"/>
    <mergeCell ref="F21:L21"/>
    <mergeCell ref="F22:L22"/>
    <mergeCell ref="F24:F25"/>
    <mergeCell ref="G24:L24"/>
    <mergeCell ref="G25:L25"/>
    <mergeCell ref="R19:R20"/>
    <mergeCell ref="S19:S20"/>
    <mergeCell ref="T19:T20"/>
    <mergeCell ref="M25:AF25"/>
    <mergeCell ref="M24:AF24"/>
    <mergeCell ref="U19:U20"/>
    <mergeCell ref="V19:V20"/>
    <mergeCell ref="W19:W20"/>
    <mergeCell ref="B19:B20"/>
    <mergeCell ref="D19:L20"/>
    <mergeCell ref="M19:M20"/>
    <mergeCell ref="O19:O20"/>
    <mergeCell ref="P19:P20"/>
    <mergeCell ref="Q19:Q20"/>
    <mergeCell ref="AD15:AD16"/>
    <mergeCell ref="AE15:AE16"/>
    <mergeCell ref="AF15:AF16"/>
    <mergeCell ref="AH15:AH16"/>
    <mergeCell ref="D18:L18"/>
    <mergeCell ref="S15:S16"/>
    <mergeCell ref="T15:T16"/>
    <mergeCell ref="X15:X16"/>
    <mergeCell ref="Y15:Y16"/>
    <mergeCell ref="AA15:AA16"/>
    <mergeCell ref="AB15:AB16"/>
    <mergeCell ref="K15:K16"/>
    <mergeCell ref="N15:N16"/>
    <mergeCell ref="O15:O16"/>
    <mergeCell ref="P15:P16"/>
    <mergeCell ref="Q15:Q16"/>
    <mergeCell ref="R15:R16"/>
    <mergeCell ref="D15:D16"/>
    <mergeCell ref="E15:E16"/>
    <mergeCell ref="F15:F16"/>
    <mergeCell ref="G15:G16"/>
    <mergeCell ref="H15:I16"/>
    <mergeCell ref="J15:J16"/>
    <mergeCell ref="AC15:AC16"/>
    <mergeCell ref="D14:K14"/>
    <mergeCell ref="N14:T14"/>
    <mergeCell ref="X14:AD14"/>
    <mergeCell ref="V10:AI10"/>
    <mergeCell ref="W12:Y12"/>
    <mergeCell ref="AA12:AB12"/>
    <mergeCell ref="AD12:AE12"/>
    <mergeCell ref="B1:M1"/>
    <mergeCell ref="J2:AB3"/>
    <mergeCell ref="J4:AB4"/>
    <mergeCell ref="E6:AD6"/>
    <mergeCell ref="G9:J9"/>
    <mergeCell ref="K9:M9"/>
    <mergeCell ref="W8:Y8"/>
    <mergeCell ref="AA8:AB8"/>
    <mergeCell ref="AD8:AE8"/>
    <mergeCell ref="O10:Q10"/>
    <mergeCell ref="R10:T10"/>
    <mergeCell ref="R12:T12"/>
    <mergeCell ref="U27:U28"/>
    <mergeCell ref="V27:V28"/>
    <mergeCell ref="W27:W28"/>
    <mergeCell ref="W38:W39"/>
    <mergeCell ref="X31:Y31"/>
    <mergeCell ref="AC31:AD31"/>
    <mergeCell ref="V53:V54"/>
    <mergeCell ref="W53:W54"/>
    <mergeCell ref="W47:W48"/>
  </mergeCells>
  <phoneticPr fontId="4"/>
  <conditionalFormatting sqref="R57:S57">
    <cfRule type="expression" dxfId="2" priority="2">
      <formula>$M$58&lt;&gt;""</formula>
    </cfRule>
  </conditionalFormatting>
  <conditionalFormatting sqref="R58:S58">
    <cfRule type="expression" dxfId="1" priority="1">
      <formula>$M$57&lt;&gt;""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4441-AFB9-436A-B72C-0999097893AD}">
  <sheetPr>
    <tabColor theme="8" tint="0.59999389629810485"/>
  </sheetPr>
  <dimension ref="A3:EN47"/>
  <sheetViews>
    <sheetView view="pageBreakPreview" zoomScaleNormal="100" zoomScaleSheetLayoutView="100" workbookViewId="0">
      <selection activeCell="O7" sqref="O7:CR7"/>
    </sheetView>
  </sheetViews>
  <sheetFormatPr defaultColWidth="9" defaultRowHeight="13" x14ac:dyDescent="0.2"/>
  <cols>
    <col min="1" max="1" width="2.36328125" style="84" customWidth="1"/>
    <col min="2" max="2" width="1.08984375" style="84" customWidth="1"/>
    <col min="3" max="160" width="0.7265625" style="84" customWidth="1"/>
    <col min="161" max="16384" width="9" style="84"/>
  </cols>
  <sheetData>
    <row r="3" spans="1:144" ht="19" customHeight="1" x14ac:dyDescent="0.2">
      <c r="B3" s="333" t="s">
        <v>5800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R3" s="85"/>
      <c r="CS3" s="85"/>
      <c r="CT3" s="85"/>
      <c r="CU3" s="85"/>
      <c r="CV3" s="85"/>
      <c r="CW3" s="85" t="s">
        <v>5824</v>
      </c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M3" s="85"/>
      <c r="DN3" s="85"/>
      <c r="DO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 ht="18" customHeight="1" x14ac:dyDescent="0.2">
      <c r="A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T4" s="383" t="str">
        <f>DBCS(3)</f>
        <v>３</v>
      </c>
      <c r="CU4" s="384"/>
      <c r="CV4" s="384"/>
      <c r="CW4" s="385"/>
      <c r="CX4" s="386" t="str">
        <f>DBCS(6)</f>
        <v>６</v>
      </c>
      <c r="CY4" s="384"/>
      <c r="CZ4" s="384"/>
      <c r="DA4" s="385"/>
      <c r="DB4" s="386" t="str">
        <f>DBCS(0)</f>
        <v>０</v>
      </c>
      <c r="DC4" s="384"/>
      <c r="DD4" s="384"/>
      <c r="DE4" s="387"/>
      <c r="DN4" s="85"/>
      <c r="DO4" s="85"/>
      <c r="DP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 ht="11.25" customHeight="1" x14ac:dyDescent="0.2">
      <c r="A5" s="85"/>
      <c r="B5" s="85"/>
      <c r="C5" s="85"/>
      <c r="D5" s="85"/>
      <c r="E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</row>
    <row r="6" spans="1:144" ht="11.25" customHeight="1" x14ac:dyDescent="0.2">
      <c r="A6" s="85"/>
      <c r="B6" s="85"/>
      <c r="C6" s="85"/>
      <c r="D6" s="85"/>
      <c r="E6" s="85"/>
      <c r="F6" s="86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</row>
    <row r="7" spans="1:144" ht="27" customHeight="1" x14ac:dyDescent="0.2">
      <c r="A7" s="85"/>
      <c r="B7" s="85"/>
      <c r="C7" s="85"/>
      <c r="D7" s="85"/>
      <c r="E7" s="85"/>
      <c r="O7" s="388" t="s">
        <v>5801</v>
      </c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8"/>
      <c r="BL7" s="388"/>
      <c r="BM7" s="388"/>
      <c r="BN7" s="388"/>
      <c r="BO7" s="388"/>
      <c r="BP7" s="388"/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388"/>
      <c r="CB7" s="388"/>
      <c r="CC7" s="388"/>
      <c r="CD7" s="388"/>
      <c r="CE7" s="388"/>
      <c r="CF7" s="388"/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</row>
    <row r="8" spans="1:144" ht="15.75" customHeight="1" x14ac:dyDescent="0.2">
      <c r="A8" s="85"/>
      <c r="B8" s="85"/>
      <c r="C8" s="85"/>
      <c r="D8" s="85"/>
      <c r="E8" s="85"/>
      <c r="F8" s="86"/>
      <c r="BH8" s="87"/>
      <c r="BI8" s="87"/>
      <c r="BJ8" s="87"/>
      <c r="BK8" s="87"/>
      <c r="BL8" s="87"/>
      <c r="BM8" s="87"/>
      <c r="BN8" s="87"/>
      <c r="BO8" s="87"/>
      <c r="BP8" s="87"/>
      <c r="BR8" s="87"/>
      <c r="BS8" s="88"/>
      <c r="BT8" s="87"/>
      <c r="BU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</row>
    <row r="9" spans="1:144" ht="19" customHeight="1" x14ac:dyDescent="0.2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BK9" s="89"/>
      <c r="BZ9" s="382" t="str">
        <f>'19．入力変換'!F4&amp;'19．入力変換'!G4</f>
        <v/>
      </c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77" t="s">
        <v>0</v>
      </c>
      <c r="CM9" s="377"/>
      <c r="CN9" s="377"/>
      <c r="CO9" s="377"/>
      <c r="CP9" s="377" t="str">
        <f>'19．入力変換'!H4</f>
        <v/>
      </c>
      <c r="CQ9" s="377"/>
      <c r="CR9" s="377"/>
      <c r="CS9" s="377"/>
      <c r="CT9" s="377"/>
      <c r="CU9" s="377"/>
      <c r="CV9" s="377" t="s">
        <v>10</v>
      </c>
      <c r="CW9" s="377"/>
      <c r="CX9" s="377"/>
      <c r="CY9" s="377"/>
      <c r="CZ9" s="377" t="str">
        <f>'19．入力変換'!I4</f>
        <v/>
      </c>
      <c r="DA9" s="377"/>
      <c r="DB9" s="377"/>
      <c r="DC9" s="377"/>
      <c r="DD9" s="377"/>
      <c r="DE9" s="377"/>
      <c r="DF9" s="377" t="s">
        <v>1</v>
      </c>
      <c r="DG9" s="377"/>
      <c r="DH9" s="377"/>
      <c r="DI9" s="377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</row>
    <row r="10" spans="1:144" ht="15.75" customHeight="1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BK10" s="89"/>
      <c r="C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</row>
    <row r="11" spans="1:144" ht="11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I11" s="85"/>
      <c r="BJ11" s="85"/>
      <c r="BK11" s="90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</row>
    <row r="12" spans="1:144" ht="19" customHeight="1" x14ac:dyDescent="0.2">
      <c r="A12" s="85"/>
      <c r="B12" s="380" t="s">
        <v>5802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E12" s="85"/>
      <c r="BF12" s="85"/>
      <c r="BI12" s="85"/>
      <c r="BJ12" s="92"/>
      <c r="BL12" s="85"/>
      <c r="BM12" s="85"/>
      <c r="BN12" s="85"/>
      <c r="BO12" s="85"/>
      <c r="BP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</row>
    <row r="13" spans="1:144" ht="15.75" customHeight="1" x14ac:dyDescent="0.2">
      <c r="A13" s="85"/>
      <c r="B13" s="85"/>
      <c r="D13" s="85"/>
      <c r="E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V13" s="85"/>
      <c r="AW13" s="85"/>
      <c r="AX13" s="85"/>
      <c r="AY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</row>
    <row r="14" spans="1:144" ht="22" customHeight="1" x14ac:dyDescent="0.2">
      <c r="A14" s="85"/>
      <c r="B14" s="85"/>
      <c r="D14" s="85"/>
      <c r="E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318" t="s">
        <v>5803</v>
      </c>
      <c r="AS14" s="318"/>
      <c r="AT14" s="318"/>
      <c r="AU14" s="318"/>
      <c r="AV14" s="318"/>
      <c r="AW14" s="318"/>
      <c r="AX14" s="318"/>
      <c r="AY14" s="318"/>
      <c r="AZ14" s="318"/>
      <c r="BB14" s="318" t="s">
        <v>5804</v>
      </c>
      <c r="BC14" s="318"/>
      <c r="BD14" s="318"/>
      <c r="BE14" s="318"/>
      <c r="BF14" s="318"/>
      <c r="BG14" s="318"/>
      <c r="BH14" s="318"/>
      <c r="BI14" s="318"/>
      <c r="BJ14" s="318"/>
      <c r="BK14" s="318"/>
      <c r="BM14" s="377" t="s">
        <v>5778</v>
      </c>
      <c r="BN14" s="377"/>
      <c r="BO14" s="377"/>
      <c r="BP14" s="377"/>
      <c r="BQ14" s="381" t="str">
        <f>'19．入力変換'!E58</f>
        <v/>
      </c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1"/>
      <c r="CL14" s="381"/>
      <c r="CM14" s="381"/>
      <c r="CN14" s="381"/>
      <c r="CO14" s="381"/>
      <c r="CP14" s="381"/>
      <c r="CQ14" s="381"/>
      <c r="CR14" s="381"/>
      <c r="CS14" s="381"/>
      <c r="CT14" s="381"/>
      <c r="CU14" s="377" t="s">
        <v>5779</v>
      </c>
      <c r="CV14" s="377"/>
      <c r="CW14" s="377"/>
      <c r="CX14" s="377"/>
      <c r="CY14" s="93"/>
      <c r="CZ14" s="93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</row>
    <row r="15" spans="1:144" ht="9.75" customHeight="1" x14ac:dyDescent="0.2">
      <c r="A15" s="85"/>
      <c r="B15" s="85"/>
      <c r="D15" s="85"/>
      <c r="E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Z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</row>
    <row r="16" spans="1:144" ht="19" customHeight="1" x14ac:dyDescent="0.2">
      <c r="A16" s="85"/>
      <c r="B16" s="85"/>
      <c r="D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S16" s="85"/>
      <c r="AT16" s="85"/>
      <c r="AV16" s="85"/>
      <c r="AW16" s="85"/>
      <c r="AX16" s="85"/>
      <c r="AY16" s="85"/>
      <c r="AZ16" s="85"/>
      <c r="BA16" s="85"/>
      <c r="BB16" s="318" t="s">
        <v>5805</v>
      </c>
      <c r="BC16" s="318"/>
      <c r="BD16" s="318"/>
      <c r="BE16" s="318"/>
      <c r="BF16" s="318"/>
      <c r="BG16" s="318"/>
      <c r="BH16" s="318"/>
      <c r="BI16" s="318"/>
      <c r="BJ16" s="318"/>
      <c r="BK16" s="318"/>
      <c r="BM16" s="377" t="s">
        <v>5806</v>
      </c>
      <c r="BN16" s="377"/>
      <c r="BO16" s="377"/>
      <c r="BP16" s="377" t="str">
        <f>'19．入力変換'!E37</f>
        <v/>
      </c>
      <c r="BQ16" s="377"/>
      <c r="BR16" s="377"/>
      <c r="BS16" s="377"/>
      <c r="BT16" s="377"/>
      <c r="BU16" s="377"/>
      <c r="BV16" s="377"/>
      <c r="BW16" s="377"/>
      <c r="BX16" s="377" t="s">
        <v>5787</v>
      </c>
      <c r="BY16" s="377"/>
      <c r="BZ16" s="377"/>
      <c r="CA16" s="377" t="str">
        <f>'19．入力変換'!E40</f>
        <v/>
      </c>
      <c r="CB16" s="377"/>
      <c r="CC16" s="377"/>
      <c r="CD16" s="377"/>
      <c r="CE16" s="377"/>
      <c r="CF16" s="377"/>
      <c r="CG16" s="377"/>
      <c r="CH16" s="377"/>
      <c r="CI16" s="377"/>
      <c r="CJ16" s="377" t="s">
        <v>5807</v>
      </c>
      <c r="CK16" s="377"/>
      <c r="CL16" s="377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</row>
    <row r="17" spans="1:144" ht="23.15" customHeight="1" x14ac:dyDescent="0.2">
      <c r="A17" s="85"/>
      <c r="B17" s="85"/>
      <c r="E17" s="85"/>
      <c r="G17" s="85"/>
      <c r="H17" s="85"/>
      <c r="I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378" t="s">
        <v>5808</v>
      </c>
      <c r="BC17" s="378"/>
      <c r="BD17" s="378"/>
      <c r="BE17" s="378"/>
      <c r="BF17" s="378"/>
      <c r="BG17" s="378"/>
      <c r="BH17" s="378"/>
      <c r="BI17" s="378"/>
      <c r="BJ17" s="378"/>
      <c r="BK17" s="378"/>
      <c r="BM17" s="379" t="str">
        <f>'３．入力画面 【住所】'!D8&amp;'３．入力画面 【住所】'!D9&amp;DBCS('19．入力変換'!E49)</f>
        <v/>
      </c>
      <c r="BN17" s="379"/>
      <c r="BO17" s="379"/>
      <c r="BP17" s="379"/>
      <c r="BQ17" s="379"/>
      <c r="BR17" s="379"/>
      <c r="BS17" s="379"/>
      <c r="BT17" s="379"/>
      <c r="BU17" s="379"/>
      <c r="BV17" s="379"/>
      <c r="BW17" s="379"/>
      <c r="BX17" s="379"/>
      <c r="BY17" s="379"/>
      <c r="BZ17" s="379"/>
      <c r="CA17" s="379"/>
      <c r="CB17" s="379"/>
      <c r="CC17" s="379"/>
      <c r="CD17" s="379"/>
      <c r="CE17" s="379"/>
      <c r="CF17" s="379"/>
      <c r="CG17" s="379"/>
      <c r="CH17" s="379"/>
      <c r="CI17" s="379"/>
      <c r="CJ17" s="379"/>
      <c r="CK17" s="379"/>
      <c r="CL17" s="379"/>
      <c r="CM17" s="379"/>
      <c r="CN17" s="379"/>
      <c r="CO17" s="379"/>
      <c r="CP17" s="379"/>
      <c r="CQ17" s="379"/>
      <c r="CR17" s="379"/>
      <c r="CS17" s="379"/>
      <c r="CT17" s="379"/>
      <c r="CU17" s="379"/>
      <c r="CV17" s="379"/>
      <c r="CW17" s="379"/>
      <c r="CX17" s="379"/>
      <c r="CY17" s="379"/>
      <c r="CZ17" s="379"/>
      <c r="DA17" s="379"/>
      <c r="DB17" s="379"/>
      <c r="DC17" s="379"/>
      <c r="DD17" s="379"/>
      <c r="DE17" s="379"/>
      <c r="DF17" s="379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</row>
    <row r="18" spans="1:144" ht="23.15" customHeight="1" x14ac:dyDescent="0.2">
      <c r="A18" s="85"/>
      <c r="B18" s="85"/>
      <c r="C18" s="85"/>
      <c r="D18" s="85"/>
      <c r="E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379"/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79"/>
      <c r="CK18" s="379"/>
      <c r="CL18" s="379"/>
      <c r="CM18" s="379"/>
      <c r="CN18" s="379"/>
      <c r="CO18" s="379"/>
      <c r="CP18" s="379"/>
      <c r="CQ18" s="379"/>
      <c r="CR18" s="379"/>
      <c r="CS18" s="379"/>
      <c r="CT18" s="379"/>
      <c r="CU18" s="379"/>
      <c r="CV18" s="379"/>
      <c r="CW18" s="379"/>
      <c r="CX18" s="379"/>
      <c r="CY18" s="379"/>
      <c r="CZ18" s="379"/>
      <c r="DA18" s="379"/>
      <c r="DB18" s="379"/>
      <c r="DC18" s="379"/>
      <c r="DD18" s="379"/>
      <c r="DE18" s="379"/>
      <c r="DF18" s="379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</row>
    <row r="19" spans="1:144" ht="19" customHeight="1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318" t="s">
        <v>5809</v>
      </c>
      <c r="BC19" s="318"/>
      <c r="BD19" s="318"/>
      <c r="BE19" s="318"/>
      <c r="BF19" s="318"/>
      <c r="BG19" s="318"/>
      <c r="BH19" s="318"/>
      <c r="BI19" s="318"/>
      <c r="BJ19" s="318"/>
      <c r="BK19" s="318"/>
      <c r="BL19" s="85"/>
      <c r="BM19" s="328" t="str">
        <f>'19．入力変換'!D7</f>
        <v/>
      </c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  <c r="BZ19" s="328"/>
      <c r="CA19" s="328"/>
      <c r="CB19" s="328"/>
      <c r="CC19" s="328"/>
      <c r="CD19" s="328"/>
      <c r="CE19" s="328"/>
      <c r="CF19" s="328"/>
      <c r="CG19" s="328"/>
      <c r="CH19" s="328"/>
      <c r="CI19" s="328"/>
      <c r="CJ19" s="328"/>
      <c r="CK19" s="328"/>
      <c r="CL19" s="328"/>
      <c r="CM19" s="328"/>
      <c r="CN19" s="328"/>
      <c r="CO19" s="328"/>
      <c r="CP19" s="328"/>
      <c r="CQ19" s="328"/>
      <c r="CR19" s="328"/>
      <c r="CS19" s="328"/>
      <c r="CT19" s="328"/>
      <c r="CU19" s="328"/>
      <c r="CV19" s="328"/>
      <c r="CW19" s="328"/>
      <c r="CX19" s="328"/>
      <c r="CY19" s="328"/>
      <c r="CZ19" s="328"/>
      <c r="DA19" s="328"/>
      <c r="DB19" s="328"/>
      <c r="DC19" s="328"/>
      <c r="DD19" s="328"/>
      <c r="DE19" s="328"/>
      <c r="DF19" s="328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G19" s="85"/>
      <c r="EH19" s="85"/>
      <c r="EI19" s="85"/>
      <c r="EJ19" s="85"/>
      <c r="EK19" s="85"/>
      <c r="EL19" s="85"/>
      <c r="EM19" s="85"/>
    </row>
    <row r="20" spans="1:144" ht="19" customHeight="1" x14ac:dyDescent="0.2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85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G20" s="85"/>
      <c r="EH20" s="85"/>
      <c r="EI20" s="85"/>
      <c r="EJ20" s="85"/>
      <c r="EK20" s="85"/>
      <c r="EL20" s="85"/>
      <c r="EM20" s="85"/>
    </row>
    <row r="21" spans="1:144" ht="19" customHeight="1" x14ac:dyDescent="0.2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318" t="s">
        <v>5682</v>
      </c>
      <c r="BC21" s="318"/>
      <c r="BD21" s="318"/>
      <c r="BE21" s="318"/>
      <c r="BF21" s="318"/>
      <c r="BG21" s="318"/>
      <c r="BH21" s="318"/>
      <c r="BI21" s="318"/>
      <c r="BJ21" s="318"/>
      <c r="BK21" s="318"/>
      <c r="BL21" s="85" t="s">
        <v>5806</v>
      </c>
      <c r="BM21" s="377" t="s">
        <v>5806</v>
      </c>
      <c r="BN21" s="377"/>
      <c r="BO21" s="377"/>
      <c r="BP21" s="377" t="str">
        <f>'19．入力変換'!C55</f>
        <v/>
      </c>
      <c r="BQ21" s="377"/>
      <c r="BR21" s="377"/>
      <c r="BS21" s="377"/>
      <c r="BT21" s="377"/>
      <c r="BU21" s="377"/>
      <c r="BV21" s="377"/>
      <c r="BW21" s="377"/>
      <c r="BX21" s="377"/>
      <c r="BY21" s="377" t="s">
        <v>5807</v>
      </c>
      <c r="BZ21" s="377"/>
      <c r="CA21" s="377"/>
      <c r="CB21" s="377" t="str">
        <f>'19．入力変換'!D55</f>
        <v/>
      </c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 t="s">
        <v>5787</v>
      </c>
      <c r="CQ21" s="377"/>
      <c r="CR21" s="377"/>
      <c r="CS21" s="377" t="str">
        <f>'19．入力変換'!E55</f>
        <v/>
      </c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G21" s="85"/>
      <c r="EH21" s="85"/>
      <c r="EI21" s="85"/>
      <c r="EJ21" s="85"/>
      <c r="EK21" s="85"/>
      <c r="EL21" s="85"/>
      <c r="EM21" s="85"/>
    </row>
    <row r="22" spans="1:144" ht="15.75" customHeight="1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G22" s="85"/>
      <c r="EH22" s="85"/>
      <c r="EI22" s="85"/>
      <c r="EJ22" s="85"/>
      <c r="EK22" s="85"/>
      <c r="EL22" s="85"/>
      <c r="EM22" s="85"/>
    </row>
    <row r="23" spans="1:144" ht="15.75" customHeight="1" x14ac:dyDescent="0.2">
      <c r="A23" s="85"/>
      <c r="B23" s="85"/>
      <c r="C23" s="85"/>
      <c r="D23" s="85"/>
      <c r="E23" s="85"/>
      <c r="F23" s="95"/>
      <c r="G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BT23" s="85"/>
      <c r="BU23" s="85"/>
      <c r="BV23" s="85"/>
      <c r="BW23" s="85"/>
      <c r="BX23" s="85"/>
      <c r="BY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</row>
    <row r="24" spans="1:144" ht="19" customHeight="1" x14ac:dyDescent="0.2">
      <c r="A24" s="85"/>
      <c r="B24" s="85"/>
      <c r="C24" s="85"/>
      <c r="F24" s="85"/>
      <c r="G24" s="85"/>
      <c r="I24" s="93"/>
      <c r="J24" s="93"/>
      <c r="K24" s="93"/>
      <c r="L24" s="93"/>
      <c r="M24" s="93" t="s">
        <v>5810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85"/>
      <c r="Z24" s="85"/>
      <c r="AA24" s="85"/>
      <c r="AB24" s="85"/>
      <c r="AI24" s="92"/>
      <c r="AJ24" s="92"/>
      <c r="AL24" s="92"/>
      <c r="AM24" s="92"/>
      <c r="AN24" s="92"/>
      <c r="AO24" s="92"/>
      <c r="AQ24" s="85"/>
      <c r="AT24" s="93" t="s">
        <v>5811</v>
      </c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T24" s="92"/>
      <c r="BU24" s="92"/>
      <c r="BV24" s="92"/>
      <c r="BW24" s="96" t="s">
        <v>5812</v>
      </c>
      <c r="BX24" s="93"/>
      <c r="BY24" s="92"/>
      <c r="BZ24" s="92"/>
      <c r="CA24" s="92"/>
      <c r="CB24" s="92"/>
      <c r="CC24" s="92"/>
      <c r="CD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85"/>
      <c r="DB24" s="85"/>
      <c r="DC24" s="85"/>
      <c r="DD24" s="85"/>
      <c r="DE24" s="85"/>
      <c r="DF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</row>
    <row r="25" spans="1:144" ht="19" customHeight="1" x14ac:dyDescent="0.2">
      <c r="A25" s="85"/>
      <c r="B25" s="85"/>
      <c r="C25" s="85"/>
      <c r="E25" s="99"/>
      <c r="F25" s="100"/>
      <c r="G25" s="100"/>
      <c r="H25" s="100"/>
      <c r="I25" s="101"/>
      <c r="J25" s="100"/>
      <c r="K25" s="100"/>
      <c r="L25" s="100"/>
      <c r="M25" s="101"/>
      <c r="N25" s="100"/>
      <c r="O25" s="100"/>
      <c r="P25" s="100"/>
      <c r="Q25" s="101"/>
      <c r="R25" s="100"/>
      <c r="S25" s="100"/>
      <c r="T25" s="100"/>
      <c r="U25" s="101"/>
      <c r="V25" s="100"/>
      <c r="W25" s="100"/>
      <c r="X25" s="100"/>
      <c r="Y25" s="101"/>
      <c r="Z25" s="100"/>
      <c r="AA25" s="100"/>
      <c r="AB25" s="102"/>
      <c r="AI25" s="95"/>
      <c r="AK25" s="99"/>
      <c r="AL25" s="100"/>
      <c r="AM25" s="100"/>
      <c r="AN25" s="100"/>
      <c r="AO25" s="101"/>
      <c r="AP25" s="100"/>
      <c r="AQ25" s="100"/>
      <c r="AR25" s="100"/>
      <c r="AS25" s="101"/>
      <c r="AT25" s="100"/>
      <c r="AU25" s="100"/>
      <c r="AV25" s="100"/>
      <c r="AW25" s="101"/>
      <c r="AX25" s="100"/>
      <c r="AY25" s="100"/>
      <c r="AZ25" s="100"/>
      <c r="BA25" s="101"/>
      <c r="BB25" s="100"/>
      <c r="BC25" s="100"/>
      <c r="BD25" s="100"/>
      <c r="BE25" s="101"/>
      <c r="BF25" s="100"/>
      <c r="BG25" s="100"/>
      <c r="BH25" s="100"/>
      <c r="BI25" s="101"/>
      <c r="BJ25" s="100"/>
      <c r="BK25" s="100"/>
      <c r="BL25" s="102"/>
      <c r="BQ25" s="95"/>
      <c r="BR25" s="85"/>
      <c r="BS25" s="373" t="str">
        <f>DBCS(2)</f>
        <v>２</v>
      </c>
      <c r="BT25" s="374"/>
      <c r="BU25" s="374"/>
      <c r="BV25" s="374"/>
      <c r="BW25" s="375" t="str">
        <f>DBCS(6)</f>
        <v>６</v>
      </c>
      <c r="BX25" s="374"/>
      <c r="BY25" s="374"/>
      <c r="BZ25" s="376"/>
      <c r="CA25" s="85"/>
      <c r="CB25" s="85"/>
      <c r="CC25" s="326" t="str">
        <f>'19．入力変換'!F13</f>
        <v/>
      </c>
      <c r="CD25" s="325"/>
      <c r="CE25" s="325"/>
      <c r="CF25" s="325"/>
      <c r="CG25" s="325" t="str">
        <f>'19．入力変換'!G13</f>
        <v/>
      </c>
      <c r="CH25" s="325"/>
      <c r="CI25" s="325"/>
      <c r="CJ25" s="325"/>
      <c r="CK25" s="325" t="str">
        <f>'19．入力変換'!H13</f>
        <v/>
      </c>
      <c r="CL25" s="325"/>
      <c r="CM25" s="325"/>
      <c r="CN25" s="325"/>
      <c r="CO25" s="325" t="str">
        <f>'19．入力変換'!I13</f>
        <v/>
      </c>
      <c r="CP25" s="325"/>
      <c r="CQ25" s="325"/>
      <c r="CR25" s="325"/>
      <c r="CS25" s="325" t="str">
        <f>'19．入力変換'!J13</f>
        <v/>
      </c>
      <c r="CT25" s="325"/>
      <c r="CU25" s="325"/>
      <c r="CV25" s="325"/>
      <c r="CW25" s="325" t="str">
        <f>'19．入力変換'!K13</f>
        <v/>
      </c>
      <c r="CX25" s="325"/>
      <c r="CY25" s="325"/>
      <c r="CZ25" s="327"/>
      <c r="DA25" s="85"/>
      <c r="DB25" s="85"/>
      <c r="DC25" s="99"/>
      <c r="DD25" s="100"/>
      <c r="DE25" s="100"/>
      <c r="DF25" s="102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</row>
    <row r="26" spans="1:144" ht="8.25" customHeight="1" x14ac:dyDescent="0.2">
      <c r="A26" s="85"/>
      <c r="B26" s="85"/>
      <c r="C26" s="85"/>
      <c r="AI26" s="95"/>
      <c r="BQ26" s="95"/>
      <c r="BR26" s="85"/>
      <c r="CA26" s="85"/>
      <c r="CB26" s="85"/>
      <c r="DA26" s="85"/>
      <c r="DB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</row>
    <row r="27" spans="1:144" ht="19" customHeight="1" x14ac:dyDescent="0.2">
      <c r="A27" s="85"/>
      <c r="B27" s="85"/>
      <c r="C27" s="85"/>
      <c r="F27" s="85"/>
      <c r="G27" s="85"/>
      <c r="I27" s="85"/>
      <c r="J27" s="85"/>
      <c r="K27" s="85"/>
      <c r="M27" s="93" t="s">
        <v>5813</v>
      </c>
      <c r="AA27" s="85"/>
      <c r="AB27" s="85"/>
      <c r="AG27" s="95"/>
      <c r="BZ27" s="85"/>
      <c r="CA27" s="85"/>
      <c r="CB27" s="95"/>
      <c r="CC27" s="85"/>
      <c r="CL27" s="85"/>
      <c r="CM27" s="85"/>
      <c r="CN27" s="85"/>
      <c r="CO27" s="85"/>
      <c r="DN27" s="85"/>
      <c r="DO27" s="85"/>
      <c r="DP27" s="85"/>
      <c r="DQ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</row>
    <row r="28" spans="1:144" ht="19" customHeight="1" x14ac:dyDescent="0.2">
      <c r="A28" s="85"/>
      <c r="B28" s="85"/>
      <c r="C28" s="85"/>
      <c r="E28" s="99"/>
      <c r="F28" s="100"/>
      <c r="G28" s="100"/>
      <c r="H28" s="100"/>
      <c r="I28" s="101"/>
      <c r="J28" s="100"/>
      <c r="K28" s="100"/>
      <c r="L28" s="100"/>
      <c r="M28" s="101"/>
      <c r="N28" s="100"/>
      <c r="O28" s="100"/>
      <c r="P28" s="100"/>
      <c r="Q28" s="101"/>
      <c r="R28" s="100"/>
      <c r="S28" s="100"/>
      <c r="T28" s="100"/>
      <c r="U28" s="101"/>
      <c r="V28" s="100"/>
      <c r="W28" s="100"/>
      <c r="X28" s="100"/>
      <c r="Y28" s="101"/>
      <c r="Z28" s="100"/>
      <c r="AA28" s="100"/>
      <c r="AB28" s="100"/>
      <c r="AC28" s="101"/>
      <c r="AD28" s="100"/>
      <c r="AE28" s="100"/>
      <c r="AF28" s="102"/>
      <c r="AV28" s="95"/>
      <c r="AW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</row>
    <row r="29" spans="1:144" ht="15.75" customHeight="1" x14ac:dyDescent="0.2">
      <c r="A29" s="85"/>
      <c r="B29" s="85"/>
      <c r="C29" s="85"/>
      <c r="AV29" s="95"/>
      <c r="AW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</row>
    <row r="30" spans="1:144" ht="19" customHeight="1" x14ac:dyDescent="0.2">
      <c r="A30" s="85"/>
      <c r="B30" s="85"/>
      <c r="C30" s="85"/>
      <c r="E30" s="84" t="s">
        <v>5814</v>
      </c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</row>
    <row r="31" spans="1:144" ht="19" customHeight="1" x14ac:dyDescent="0.2">
      <c r="A31" s="85"/>
      <c r="B31" s="85"/>
      <c r="C31" s="84" t="s">
        <v>5815</v>
      </c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</row>
    <row r="32" spans="1:144" ht="15.75" customHeight="1" x14ac:dyDescent="0.2">
      <c r="A32" s="85"/>
      <c r="B32" s="85"/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</row>
    <row r="33" spans="1:144" ht="15.75" customHeight="1" x14ac:dyDescent="0.2">
      <c r="A33" s="85"/>
      <c r="B33" s="85"/>
      <c r="C33" s="85"/>
      <c r="D33" s="95"/>
      <c r="AV33" s="95"/>
      <c r="AW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</row>
    <row r="34" spans="1:144" ht="25" customHeight="1" x14ac:dyDescent="0.2">
      <c r="A34" s="85"/>
      <c r="B34" s="354" t="s">
        <v>5816</v>
      </c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6"/>
      <c r="X34" s="354" t="s">
        <v>5817</v>
      </c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6"/>
      <c r="BE34" s="354" t="s">
        <v>5818</v>
      </c>
      <c r="BF34" s="355"/>
      <c r="BG34" s="355"/>
      <c r="BH34" s="355"/>
      <c r="BI34" s="355"/>
      <c r="BJ34" s="355"/>
      <c r="BK34" s="355"/>
      <c r="BL34" s="355"/>
      <c r="BM34" s="355"/>
      <c r="BN34" s="355"/>
      <c r="BO34" s="355"/>
      <c r="BP34" s="355"/>
      <c r="BQ34" s="355"/>
      <c r="BR34" s="355"/>
      <c r="BS34" s="355"/>
      <c r="BT34" s="355"/>
      <c r="BU34" s="355"/>
      <c r="BV34" s="355"/>
      <c r="BW34" s="355"/>
      <c r="BX34" s="355"/>
      <c r="BY34" s="355"/>
      <c r="BZ34" s="355"/>
      <c r="CA34" s="355"/>
      <c r="CB34" s="355"/>
      <c r="CC34" s="355"/>
      <c r="CD34" s="355"/>
      <c r="CE34" s="355"/>
      <c r="CF34" s="355"/>
      <c r="CG34" s="355"/>
      <c r="CH34" s="355"/>
      <c r="CI34" s="355"/>
      <c r="CJ34" s="355"/>
      <c r="CK34" s="356"/>
      <c r="CL34" s="354" t="s">
        <v>5819</v>
      </c>
      <c r="CM34" s="355"/>
      <c r="CN34" s="355"/>
      <c r="CO34" s="355"/>
      <c r="CP34" s="355"/>
      <c r="CQ34" s="355"/>
      <c r="CR34" s="355"/>
      <c r="CS34" s="355"/>
      <c r="CT34" s="355"/>
      <c r="CU34" s="355"/>
      <c r="CV34" s="355"/>
      <c r="CW34" s="355"/>
      <c r="CX34" s="355"/>
      <c r="CY34" s="355"/>
      <c r="CZ34" s="355"/>
      <c r="DA34" s="355"/>
      <c r="DB34" s="355"/>
      <c r="DC34" s="355"/>
      <c r="DD34" s="355"/>
      <c r="DE34" s="355"/>
      <c r="DF34" s="356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</row>
    <row r="35" spans="1:144" ht="4.5" customHeight="1" x14ac:dyDescent="0.2">
      <c r="B35" s="357" t="s">
        <v>5820</v>
      </c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9"/>
      <c r="X35" s="103"/>
      <c r="Y35" s="363" t="str">
        <f>DBCS('19．入力変換'!E25)</f>
        <v/>
      </c>
      <c r="Z35" s="363"/>
      <c r="AA35" s="363"/>
      <c r="AB35" s="363"/>
      <c r="AC35" s="363"/>
      <c r="AD35" s="363"/>
      <c r="AE35" s="363"/>
      <c r="AF35" s="363"/>
      <c r="AG35" s="363"/>
      <c r="AH35" s="363"/>
      <c r="AI35" s="363"/>
      <c r="AJ35" s="363"/>
      <c r="AK35" s="363"/>
      <c r="AL35" s="363"/>
      <c r="AM35" s="363"/>
      <c r="AN35" s="363"/>
      <c r="AO35" s="363"/>
      <c r="AP35" s="363"/>
      <c r="AQ35" s="363"/>
      <c r="AR35" s="363"/>
      <c r="AS35" s="363"/>
      <c r="AT35" s="363"/>
      <c r="AU35" s="363"/>
      <c r="AV35" s="363"/>
      <c r="AW35" s="363"/>
      <c r="AX35" s="363"/>
      <c r="AY35" s="363"/>
      <c r="AZ35" s="363"/>
      <c r="BA35" s="363"/>
      <c r="BB35" s="363"/>
      <c r="BC35" s="363"/>
      <c r="BD35" s="104"/>
      <c r="BE35" s="105"/>
      <c r="BF35" s="363" t="str">
        <f>'19．入力変換'!E19</f>
        <v/>
      </c>
      <c r="BG35" s="363"/>
      <c r="BH35" s="363"/>
      <c r="BI35" s="363"/>
      <c r="BJ35" s="363"/>
      <c r="BK35" s="363"/>
      <c r="BL35" s="363"/>
      <c r="BM35" s="363"/>
      <c r="BN35" s="363"/>
      <c r="BO35" s="363"/>
      <c r="BP35" s="363"/>
      <c r="BQ35" s="363"/>
      <c r="BR35" s="363"/>
      <c r="BS35" s="363"/>
      <c r="BT35" s="363"/>
      <c r="BU35" s="363"/>
      <c r="BV35" s="363"/>
      <c r="BW35" s="363"/>
      <c r="BX35" s="363"/>
      <c r="BY35" s="363"/>
      <c r="BZ35" s="363"/>
      <c r="CA35" s="363"/>
      <c r="CB35" s="363"/>
      <c r="CC35" s="363"/>
      <c r="CD35" s="363"/>
      <c r="CE35" s="363"/>
      <c r="CF35" s="363"/>
      <c r="CG35" s="363"/>
      <c r="CH35" s="363"/>
      <c r="CI35" s="363"/>
      <c r="CJ35" s="363"/>
      <c r="CK35" s="104"/>
      <c r="CL35" s="347" t="str">
        <f>'19．入力変換'!E61</f>
        <v/>
      </c>
      <c r="CM35" s="365"/>
      <c r="CN35" s="365"/>
      <c r="CO35" s="365"/>
      <c r="CP35" s="365"/>
      <c r="CQ35" s="365"/>
      <c r="CR35" s="365"/>
      <c r="CS35" s="365"/>
      <c r="CT35" s="365"/>
      <c r="CU35" s="365"/>
      <c r="CV35" s="365"/>
      <c r="CW35" s="365"/>
      <c r="CX35" s="365"/>
      <c r="CY35" s="365"/>
      <c r="CZ35" s="365"/>
      <c r="DA35" s="365"/>
      <c r="DB35" s="365"/>
      <c r="DC35" s="365"/>
      <c r="DD35" s="365"/>
      <c r="DE35" s="365"/>
      <c r="DF35" s="366"/>
    </row>
    <row r="36" spans="1:144" ht="13" customHeight="1" x14ac:dyDescent="0.2">
      <c r="B36" s="360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2"/>
      <c r="X36" s="106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4"/>
      <c r="AZ36" s="364"/>
      <c r="BA36" s="364"/>
      <c r="BB36" s="364"/>
      <c r="BC36" s="364"/>
      <c r="BD36" s="107"/>
      <c r="BE36" s="108"/>
      <c r="BF36" s="364"/>
      <c r="BG36" s="364"/>
      <c r="BH36" s="364"/>
      <c r="BI36" s="364"/>
      <c r="BJ36" s="364"/>
      <c r="BK36" s="364"/>
      <c r="BL36" s="364"/>
      <c r="BM36" s="364"/>
      <c r="BN36" s="364"/>
      <c r="BO36" s="364"/>
      <c r="BP36" s="364"/>
      <c r="BQ36" s="364"/>
      <c r="BR36" s="364"/>
      <c r="BS36" s="364"/>
      <c r="BT36" s="364"/>
      <c r="BU36" s="364"/>
      <c r="BV36" s="364"/>
      <c r="BW36" s="364"/>
      <c r="BX36" s="364"/>
      <c r="BY36" s="364"/>
      <c r="BZ36" s="364"/>
      <c r="CA36" s="364"/>
      <c r="CB36" s="364"/>
      <c r="CC36" s="364"/>
      <c r="CD36" s="364"/>
      <c r="CE36" s="364"/>
      <c r="CF36" s="364"/>
      <c r="CG36" s="364"/>
      <c r="CH36" s="364"/>
      <c r="CI36" s="364"/>
      <c r="CJ36" s="364"/>
      <c r="CK36" s="107"/>
      <c r="CL36" s="367"/>
      <c r="CM36" s="368"/>
      <c r="CN36" s="368"/>
      <c r="CO36" s="368"/>
      <c r="CP36" s="368"/>
      <c r="CQ36" s="368"/>
      <c r="CR36" s="368"/>
      <c r="CS36" s="368"/>
      <c r="CT36" s="368"/>
      <c r="CU36" s="368"/>
      <c r="CV36" s="368"/>
      <c r="CW36" s="368"/>
      <c r="CX36" s="368"/>
      <c r="CY36" s="368"/>
      <c r="CZ36" s="368"/>
      <c r="DA36" s="368"/>
      <c r="DB36" s="368"/>
      <c r="DC36" s="368"/>
      <c r="DD36" s="368"/>
      <c r="DE36" s="368"/>
      <c r="DF36" s="369"/>
    </row>
    <row r="37" spans="1:144" ht="13" customHeight="1" x14ac:dyDescent="0.2">
      <c r="B37" s="317" t="s">
        <v>5821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9"/>
      <c r="X37" s="106"/>
      <c r="Y37" s="323" t="str">
        <f>'19．入力変換'!E28</f>
        <v/>
      </c>
      <c r="Z37" s="323"/>
      <c r="AA37" s="323"/>
      <c r="AB37" s="323"/>
      <c r="AC37" s="323"/>
      <c r="AD37" s="323"/>
      <c r="AE37" s="323"/>
      <c r="AF37" s="323"/>
      <c r="AG37" s="323"/>
      <c r="AH37" s="323"/>
      <c r="AI37" s="323"/>
      <c r="AJ37" s="323"/>
      <c r="AK37" s="323"/>
      <c r="AL37" s="323"/>
      <c r="AM37" s="323"/>
      <c r="AN37" s="323"/>
      <c r="AO37" s="323"/>
      <c r="AP37" s="323"/>
      <c r="AQ37" s="323"/>
      <c r="AR37" s="323"/>
      <c r="AS37" s="323"/>
      <c r="AT37" s="323"/>
      <c r="AU37" s="323"/>
      <c r="AV37" s="323"/>
      <c r="AW37" s="323"/>
      <c r="AX37" s="323"/>
      <c r="AY37" s="323"/>
      <c r="AZ37" s="323"/>
      <c r="BA37" s="323"/>
      <c r="BB37" s="323"/>
      <c r="BC37" s="323"/>
      <c r="BD37" s="107"/>
      <c r="BE37" s="108"/>
      <c r="BF37" s="323" t="str">
        <f>'19．入力変換'!E22</f>
        <v/>
      </c>
      <c r="BG37" s="323"/>
      <c r="BH37" s="323"/>
      <c r="BI37" s="323"/>
      <c r="BJ37" s="323"/>
      <c r="BK37" s="323"/>
      <c r="BL37" s="323"/>
      <c r="BM37" s="323"/>
      <c r="BN37" s="323"/>
      <c r="BO37" s="323"/>
      <c r="BP37" s="323"/>
      <c r="BQ37" s="323"/>
      <c r="BR37" s="323"/>
      <c r="BS37" s="323"/>
      <c r="BT37" s="323"/>
      <c r="BU37" s="323"/>
      <c r="BV37" s="323"/>
      <c r="BW37" s="323"/>
      <c r="BX37" s="323"/>
      <c r="BY37" s="323"/>
      <c r="BZ37" s="323"/>
      <c r="CA37" s="323"/>
      <c r="CB37" s="323"/>
      <c r="CC37" s="323"/>
      <c r="CD37" s="323"/>
      <c r="CE37" s="323"/>
      <c r="CF37" s="323"/>
      <c r="CG37" s="323"/>
      <c r="CH37" s="323"/>
      <c r="CI37" s="323"/>
      <c r="CJ37" s="323"/>
      <c r="CK37" s="107"/>
      <c r="CL37" s="367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9"/>
    </row>
    <row r="38" spans="1:144" ht="13" customHeight="1" x14ac:dyDescent="0.2">
      <c r="B38" s="317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9"/>
      <c r="X38" s="108"/>
      <c r="Y38" s="323"/>
      <c r="Z38" s="323"/>
      <c r="AA38" s="323"/>
      <c r="AB38" s="323"/>
      <c r="AC38" s="323"/>
      <c r="AD38" s="323"/>
      <c r="AE38" s="323"/>
      <c r="AF38" s="323"/>
      <c r="AG38" s="323"/>
      <c r="AH38" s="323"/>
      <c r="AI38" s="323"/>
      <c r="AJ38" s="323"/>
      <c r="AK38" s="323"/>
      <c r="AL38" s="323"/>
      <c r="AM38" s="323"/>
      <c r="AN38" s="323"/>
      <c r="AO38" s="323"/>
      <c r="AP38" s="323"/>
      <c r="AQ38" s="323"/>
      <c r="AR38" s="323"/>
      <c r="AS38" s="323"/>
      <c r="AT38" s="323"/>
      <c r="AU38" s="323"/>
      <c r="AV38" s="323"/>
      <c r="AW38" s="323"/>
      <c r="AX38" s="323"/>
      <c r="AY38" s="323"/>
      <c r="AZ38" s="323"/>
      <c r="BA38" s="323"/>
      <c r="BB38" s="323"/>
      <c r="BC38" s="323"/>
      <c r="BD38" s="107"/>
      <c r="BE38" s="108"/>
      <c r="BF38" s="323"/>
      <c r="BG38" s="323"/>
      <c r="BH38" s="323"/>
      <c r="BI38" s="323"/>
      <c r="BJ38" s="323"/>
      <c r="BK38" s="323"/>
      <c r="BL38" s="323"/>
      <c r="BM38" s="323"/>
      <c r="BN38" s="323"/>
      <c r="BO38" s="323"/>
      <c r="BP38" s="323"/>
      <c r="BQ38" s="323"/>
      <c r="BR38" s="323"/>
      <c r="BS38" s="323"/>
      <c r="BT38" s="323"/>
      <c r="BU38" s="323"/>
      <c r="BV38" s="323"/>
      <c r="BW38" s="323"/>
      <c r="BX38" s="323"/>
      <c r="BY38" s="323"/>
      <c r="BZ38" s="323"/>
      <c r="CA38" s="323"/>
      <c r="CB38" s="323"/>
      <c r="CC38" s="323"/>
      <c r="CD38" s="323"/>
      <c r="CE38" s="323"/>
      <c r="CF38" s="323"/>
      <c r="CG38" s="323"/>
      <c r="CH38" s="323"/>
      <c r="CI38" s="323"/>
      <c r="CJ38" s="323"/>
      <c r="CK38" s="107"/>
      <c r="CL38" s="367"/>
      <c r="CM38" s="368"/>
      <c r="CN38" s="368"/>
      <c r="CO38" s="368"/>
      <c r="CP38" s="368"/>
      <c r="CQ38" s="368"/>
      <c r="CR38" s="368"/>
      <c r="CS38" s="368"/>
      <c r="CT38" s="368"/>
      <c r="CU38" s="368"/>
      <c r="CV38" s="368"/>
      <c r="CW38" s="368"/>
      <c r="CX38" s="368"/>
      <c r="CY38" s="368"/>
      <c r="CZ38" s="368"/>
      <c r="DA38" s="368"/>
      <c r="DB38" s="368"/>
      <c r="DC38" s="368"/>
      <c r="DD38" s="368"/>
      <c r="DE38" s="368"/>
      <c r="DF38" s="369"/>
    </row>
    <row r="39" spans="1:144" ht="6.75" customHeight="1" x14ac:dyDescent="0.2">
      <c r="B39" s="320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2"/>
      <c r="X39" s="109"/>
      <c r="Y39" s="324"/>
      <c r="Z39" s="324"/>
      <c r="AA39" s="324"/>
      <c r="AB39" s="324"/>
      <c r="AC39" s="324"/>
      <c r="AD39" s="324"/>
      <c r="AE39" s="324"/>
      <c r="AF39" s="324"/>
      <c r="AG39" s="324"/>
      <c r="AH39" s="324"/>
      <c r="AI39" s="324"/>
      <c r="AJ39" s="324"/>
      <c r="AK39" s="324"/>
      <c r="AL39" s="324"/>
      <c r="AM39" s="324"/>
      <c r="AN39" s="324"/>
      <c r="AO39" s="324"/>
      <c r="AP39" s="324"/>
      <c r="AQ39" s="324"/>
      <c r="AR39" s="324"/>
      <c r="AS39" s="324"/>
      <c r="AT39" s="324"/>
      <c r="AU39" s="324"/>
      <c r="AV39" s="324"/>
      <c r="AW39" s="324"/>
      <c r="AX39" s="324"/>
      <c r="AY39" s="324"/>
      <c r="AZ39" s="324"/>
      <c r="BA39" s="324"/>
      <c r="BB39" s="324"/>
      <c r="BC39" s="324"/>
      <c r="BD39" s="110"/>
      <c r="BE39" s="109"/>
      <c r="BF39" s="324"/>
      <c r="BG39" s="324"/>
      <c r="BH39" s="324"/>
      <c r="BI39" s="324"/>
      <c r="BJ39" s="324"/>
      <c r="BK39" s="324"/>
      <c r="BL39" s="324"/>
      <c r="BM39" s="324"/>
      <c r="BN39" s="324"/>
      <c r="BO39" s="324"/>
      <c r="BP39" s="324"/>
      <c r="BQ39" s="324"/>
      <c r="BR39" s="324"/>
      <c r="BS39" s="324"/>
      <c r="BT39" s="324"/>
      <c r="BU39" s="324"/>
      <c r="BV39" s="324"/>
      <c r="BW39" s="324"/>
      <c r="BX39" s="324"/>
      <c r="BY39" s="324"/>
      <c r="BZ39" s="324"/>
      <c r="CA39" s="324"/>
      <c r="CB39" s="324"/>
      <c r="CC39" s="324"/>
      <c r="CD39" s="324"/>
      <c r="CE39" s="324"/>
      <c r="CF39" s="324"/>
      <c r="CG39" s="324"/>
      <c r="CH39" s="324"/>
      <c r="CI39" s="324"/>
      <c r="CJ39" s="324"/>
      <c r="CK39" s="110"/>
      <c r="CL39" s="370"/>
      <c r="CM39" s="371"/>
      <c r="CN39" s="371"/>
      <c r="CO39" s="371"/>
      <c r="CP39" s="371"/>
      <c r="CQ39" s="371"/>
      <c r="CR39" s="371"/>
      <c r="CS39" s="371"/>
      <c r="CT39" s="371"/>
      <c r="CU39" s="371"/>
      <c r="CV39" s="371"/>
      <c r="CW39" s="371"/>
      <c r="CX39" s="371"/>
      <c r="CY39" s="371"/>
      <c r="CZ39" s="371"/>
      <c r="DA39" s="371"/>
      <c r="DB39" s="371"/>
      <c r="DC39" s="371"/>
      <c r="DD39" s="371"/>
      <c r="DE39" s="371"/>
      <c r="DF39" s="372"/>
    </row>
    <row r="40" spans="1:144" s="85" customFormat="1" ht="13" customHeight="1" x14ac:dyDescent="0.2">
      <c r="B40" s="329" t="s">
        <v>5822</v>
      </c>
      <c r="C40" s="330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0"/>
      <c r="T40" s="330"/>
      <c r="U40" s="330"/>
      <c r="V40" s="330"/>
      <c r="W40" s="331"/>
      <c r="X40" s="338" t="str">
        <f>IF(BE40="","",'３．入力画面 【住所】'!D8&amp;'３．入力画面 【住所】'!D9&amp;DBCS('19．入力変換'!E49))</f>
        <v/>
      </c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39"/>
      <c r="AP40" s="339"/>
      <c r="AQ40" s="339"/>
      <c r="AR40" s="339"/>
      <c r="AS40" s="339"/>
      <c r="AT40" s="339"/>
      <c r="AU40" s="339"/>
      <c r="AV40" s="339"/>
      <c r="AW40" s="339"/>
      <c r="AX40" s="339"/>
      <c r="AY40" s="339"/>
      <c r="AZ40" s="339"/>
      <c r="BA40" s="339"/>
      <c r="BB40" s="339"/>
      <c r="BC40" s="339"/>
      <c r="BD40" s="340"/>
      <c r="BE40" s="338" t="str">
        <f>'19．入力変換'!E34</f>
        <v/>
      </c>
      <c r="BF40" s="339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39"/>
      <c r="BS40" s="339"/>
      <c r="BT40" s="339"/>
      <c r="BU40" s="339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39"/>
      <c r="CH40" s="339"/>
      <c r="CI40" s="339"/>
      <c r="CJ40" s="339"/>
      <c r="CK40" s="340"/>
      <c r="CL40" s="347" t="str">
        <f>'19．入力変換'!E61</f>
        <v/>
      </c>
      <c r="CM40" s="348"/>
      <c r="CN40" s="348"/>
      <c r="CO40" s="348"/>
      <c r="CP40" s="348"/>
      <c r="CQ40" s="348"/>
      <c r="CR40" s="348"/>
      <c r="CS40" s="348"/>
      <c r="CT40" s="348"/>
      <c r="CU40" s="348"/>
      <c r="CV40" s="348"/>
      <c r="CW40" s="348"/>
      <c r="CX40" s="348"/>
      <c r="CY40" s="348"/>
      <c r="CZ40" s="348"/>
      <c r="DA40" s="348"/>
      <c r="DB40" s="348"/>
      <c r="DC40" s="348"/>
      <c r="DD40" s="348"/>
      <c r="DE40" s="348"/>
      <c r="DF40" s="349"/>
    </row>
    <row r="41" spans="1:144" s="85" customFormat="1" ht="13" customHeight="1" x14ac:dyDescent="0.2">
      <c r="B41" s="332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4"/>
      <c r="X41" s="341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3"/>
      <c r="BE41" s="341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2"/>
      <c r="CB41" s="342"/>
      <c r="CC41" s="342"/>
      <c r="CD41" s="342"/>
      <c r="CE41" s="342"/>
      <c r="CF41" s="342"/>
      <c r="CG41" s="342"/>
      <c r="CH41" s="342"/>
      <c r="CI41" s="342"/>
      <c r="CJ41" s="342"/>
      <c r="CK41" s="343"/>
      <c r="CL41" s="350"/>
      <c r="CM41" s="323"/>
      <c r="CN41" s="323"/>
      <c r="CO41" s="323"/>
      <c r="CP41" s="323"/>
      <c r="CQ41" s="323"/>
      <c r="CR41" s="323"/>
      <c r="CS41" s="323"/>
      <c r="CT41" s="323"/>
      <c r="CU41" s="323"/>
      <c r="CV41" s="323"/>
      <c r="CW41" s="323"/>
      <c r="CX41" s="323"/>
      <c r="CY41" s="323"/>
      <c r="CZ41" s="323"/>
      <c r="DA41" s="323"/>
      <c r="DB41" s="323"/>
      <c r="DC41" s="323"/>
      <c r="DD41" s="323"/>
      <c r="DE41" s="323"/>
      <c r="DF41" s="351"/>
    </row>
    <row r="42" spans="1:144" s="85" customFormat="1" ht="13" customHeight="1" x14ac:dyDescent="0.2">
      <c r="B42" s="332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4"/>
      <c r="X42" s="341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3"/>
      <c r="BE42" s="341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343"/>
      <c r="CL42" s="350"/>
      <c r="CM42" s="323"/>
      <c r="CN42" s="323"/>
      <c r="CO42" s="323"/>
      <c r="CP42" s="323"/>
      <c r="CQ42" s="323"/>
      <c r="CR42" s="323"/>
      <c r="CS42" s="323"/>
      <c r="CT42" s="323"/>
      <c r="CU42" s="323"/>
      <c r="CV42" s="323"/>
      <c r="CW42" s="323"/>
      <c r="CX42" s="323"/>
      <c r="CY42" s="323"/>
      <c r="CZ42" s="323"/>
      <c r="DA42" s="323"/>
      <c r="DB42" s="323"/>
      <c r="DC42" s="323"/>
      <c r="DD42" s="323"/>
      <c r="DE42" s="323"/>
      <c r="DF42" s="351"/>
    </row>
    <row r="43" spans="1:144" s="85" customFormat="1" ht="13" customHeight="1" x14ac:dyDescent="0.2">
      <c r="B43" s="332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3"/>
      <c r="V43" s="333"/>
      <c r="W43" s="334"/>
      <c r="X43" s="341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3"/>
      <c r="BE43" s="341"/>
      <c r="BF43" s="342"/>
      <c r="BG43" s="342"/>
      <c r="BH43" s="342"/>
      <c r="BI43" s="342"/>
      <c r="BJ43" s="342"/>
      <c r="BK43" s="342"/>
      <c r="BL43" s="342"/>
      <c r="BM43" s="342"/>
      <c r="BN43" s="342"/>
      <c r="BO43" s="342"/>
      <c r="BP43" s="342"/>
      <c r="BQ43" s="342"/>
      <c r="BR43" s="342"/>
      <c r="BS43" s="342"/>
      <c r="BT43" s="342"/>
      <c r="BU43" s="342"/>
      <c r="BV43" s="342"/>
      <c r="BW43" s="342"/>
      <c r="BX43" s="342"/>
      <c r="BY43" s="342"/>
      <c r="BZ43" s="342"/>
      <c r="CA43" s="342"/>
      <c r="CB43" s="342"/>
      <c r="CC43" s="342"/>
      <c r="CD43" s="342"/>
      <c r="CE43" s="342"/>
      <c r="CF43" s="342"/>
      <c r="CG43" s="342"/>
      <c r="CH43" s="342"/>
      <c r="CI43" s="342"/>
      <c r="CJ43" s="342"/>
      <c r="CK43" s="343"/>
      <c r="CL43" s="350"/>
      <c r="CM43" s="323"/>
      <c r="CN43" s="323"/>
      <c r="CO43" s="323"/>
      <c r="CP43" s="323"/>
      <c r="CQ43" s="323"/>
      <c r="CR43" s="323"/>
      <c r="CS43" s="323"/>
      <c r="CT43" s="323"/>
      <c r="CU43" s="323"/>
      <c r="CV43" s="323"/>
      <c r="CW43" s="323"/>
      <c r="CX43" s="323"/>
      <c r="CY43" s="323"/>
      <c r="CZ43" s="323"/>
      <c r="DA43" s="323"/>
      <c r="DB43" s="323"/>
      <c r="DC43" s="323"/>
      <c r="DD43" s="323"/>
      <c r="DE43" s="323"/>
      <c r="DF43" s="351"/>
    </row>
    <row r="44" spans="1:144" ht="13" customHeight="1" x14ac:dyDescent="0.2">
      <c r="B44" s="332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4"/>
      <c r="X44" s="341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3"/>
      <c r="BE44" s="341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  <c r="BU44" s="342"/>
      <c r="BV44" s="342"/>
      <c r="BW44" s="342"/>
      <c r="BX44" s="342"/>
      <c r="BY44" s="342"/>
      <c r="BZ44" s="342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3"/>
      <c r="CL44" s="350"/>
      <c r="CM44" s="323"/>
      <c r="CN44" s="323"/>
      <c r="CO44" s="323"/>
      <c r="CP44" s="323"/>
      <c r="CQ44" s="323"/>
      <c r="CR44" s="323"/>
      <c r="CS44" s="323"/>
      <c r="CT44" s="323"/>
      <c r="CU44" s="323"/>
      <c r="CV44" s="323"/>
      <c r="CW44" s="323"/>
      <c r="CX44" s="323"/>
      <c r="CY44" s="323"/>
      <c r="CZ44" s="323"/>
      <c r="DA44" s="323"/>
      <c r="DB44" s="323"/>
      <c r="DC44" s="323"/>
      <c r="DD44" s="323"/>
      <c r="DE44" s="323"/>
      <c r="DF44" s="351"/>
    </row>
    <row r="45" spans="1:144" ht="13" customHeight="1" x14ac:dyDescent="0.2">
      <c r="B45" s="332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4"/>
      <c r="X45" s="341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3"/>
      <c r="BE45" s="341"/>
      <c r="BF45" s="342"/>
      <c r="BG45" s="342"/>
      <c r="BH45" s="342"/>
      <c r="BI45" s="342"/>
      <c r="BJ45" s="342"/>
      <c r="BK45" s="342"/>
      <c r="BL45" s="342"/>
      <c r="BM45" s="342"/>
      <c r="BN45" s="342"/>
      <c r="BO45" s="342"/>
      <c r="BP45" s="342"/>
      <c r="BQ45" s="342"/>
      <c r="BR45" s="342"/>
      <c r="BS45" s="342"/>
      <c r="BT45" s="342"/>
      <c r="BU45" s="342"/>
      <c r="BV45" s="342"/>
      <c r="BW45" s="342"/>
      <c r="BX45" s="342"/>
      <c r="BY45" s="342"/>
      <c r="BZ45" s="342"/>
      <c r="CA45" s="342"/>
      <c r="CB45" s="342"/>
      <c r="CC45" s="342"/>
      <c r="CD45" s="342"/>
      <c r="CE45" s="342"/>
      <c r="CF45" s="342"/>
      <c r="CG45" s="342"/>
      <c r="CH45" s="342"/>
      <c r="CI45" s="342"/>
      <c r="CJ45" s="342"/>
      <c r="CK45" s="343"/>
      <c r="CL45" s="350"/>
      <c r="CM45" s="323"/>
      <c r="CN45" s="323"/>
      <c r="CO45" s="323"/>
      <c r="CP45" s="323"/>
      <c r="CQ45" s="323"/>
      <c r="CR45" s="323"/>
      <c r="CS45" s="323"/>
      <c r="CT45" s="323"/>
      <c r="CU45" s="323"/>
      <c r="CV45" s="323"/>
      <c r="CW45" s="323"/>
      <c r="CX45" s="323"/>
      <c r="CY45" s="323"/>
      <c r="CZ45" s="323"/>
      <c r="DA45" s="323"/>
      <c r="DB45" s="323"/>
      <c r="DC45" s="323"/>
      <c r="DD45" s="323"/>
      <c r="DE45" s="323"/>
      <c r="DF45" s="351"/>
    </row>
    <row r="46" spans="1:144" ht="13" customHeight="1" x14ac:dyDescent="0.2">
      <c r="B46" s="332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4"/>
      <c r="X46" s="341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2"/>
      <c r="AN46" s="342"/>
      <c r="AO46" s="342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3"/>
      <c r="BE46" s="341"/>
      <c r="BF46" s="342"/>
      <c r="BG46" s="342"/>
      <c r="BH46" s="342"/>
      <c r="BI46" s="342"/>
      <c r="BJ46" s="342"/>
      <c r="BK46" s="342"/>
      <c r="BL46" s="342"/>
      <c r="BM46" s="342"/>
      <c r="BN46" s="342"/>
      <c r="BO46" s="342"/>
      <c r="BP46" s="342"/>
      <c r="BQ46" s="342"/>
      <c r="BR46" s="342"/>
      <c r="BS46" s="342"/>
      <c r="BT46" s="342"/>
      <c r="BU46" s="342"/>
      <c r="BV46" s="342"/>
      <c r="BW46" s="342"/>
      <c r="BX46" s="342"/>
      <c r="BY46" s="342"/>
      <c r="BZ46" s="342"/>
      <c r="CA46" s="342"/>
      <c r="CB46" s="342"/>
      <c r="CC46" s="342"/>
      <c r="CD46" s="342"/>
      <c r="CE46" s="342"/>
      <c r="CF46" s="342"/>
      <c r="CG46" s="342"/>
      <c r="CH46" s="342"/>
      <c r="CI46" s="342"/>
      <c r="CJ46" s="342"/>
      <c r="CK46" s="343"/>
      <c r="CL46" s="350"/>
      <c r="CM46" s="323"/>
      <c r="CN46" s="323"/>
      <c r="CO46" s="323"/>
      <c r="CP46" s="323"/>
      <c r="CQ46" s="323"/>
      <c r="CR46" s="323"/>
      <c r="CS46" s="323"/>
      <c r="CT46" s="323"/>
      <c r="CU46" s="323"/>
      <c r="CV46" s="323"/>
      <c r="CW46" s="323"/>
      <c r="CX46" s="323"/>
      <c r="CY46" s="323"/>
      <c r="CZ46" s="323"/>
      <c r="DA46" s="323"/>
      <c r="DB46" s="323"/>
      <c r="DC46" s="323"/>
      <c r="DD46" s="323"/>
      <c r="DE46" s="323"/>
      <c r="DF46" s="351"/>
      <c r="DI46" s="85" t="s">
        <v>5823</v>
      </c>
    </row>
    <row r="47" spans="1:144" ht="15.75" customHeight="1" x14ac:dyDescent="0.2">
      <c r="B47" s="335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336"/>
      <c r="O47" s="336"/>
      <c r="P47" s="336"/>
      <c r="Q47" s="336"/>
      <c r="R47" s="336"/>
      <c r="S47" s="336"/>
      <c r="T47" s="336"/>
      <c r="U47" s="336"/>
      <c r="V47" s="336"/>
      <c r="W47" s="337"/>
      <c r="X47" s="344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6"/>
      <c r="BE47" s="344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5"/>
      <c r="CC47" s="345"/>
      <c r="CD47" s="345"/>
      <c r="CE47" s="345"/>
      <c r="CF47" s="345"/>
      <c r="CG47" s="345"/>
      <c r="CH47" s="345"/>
      <c r="CI47" s="345"/>
      <c r="CJ47" s="345"/>
      <c r="CK47" s="346"/>
      <c r="CL47" s="352"/>
      <c r="CM47" s="324"/>
      <c r="CN47" s="324"/>
      <c r="CO47" s="324"/>
      <c r="CP47" s="324"/>
      <c r="CQ47" s="324"/>
      <c r="CR47" s="324"/>
      <c r="CS47" s="324"/>
      <c r="CT47" s="324"/>
      <c r="CU47" s="324"/>
      <c r="CV47" s="324"/>
      <c r="CW47" s="324"/>
      <c r="CX47" s="324"/>
      <c r="CY47" s="324"/>
      <c r="CZ47" s="324"/>
      <c r="DA47" s="324"/>
      <c r="DB47" s="324"/>
      <c r="DC47" s="324"/>
      <c r="DD47" s="324"/>
      <c r="DE47" s="324"/>
      <c r="DF47" s="353"/>
      <c r="DJ47" s="85"/>
      <c r="DK47" s="85"/>
      <c r="DL47" s="99"/>
      <c r="DM47" s="100"/>
      <c r="DN47" s="100"/>
      <c r="DO47" s="102"/>
      <c r="DP47" s="85"/>
      <c r="DQ47" s="85"/>
    </row>
  </sheetData>
  <sheetProtection algorithmName="SHA-512" hashValue="63R89SQZ5EwjoUgODrg+QOhIwl8sHWgqNwXf7YTsDXjuiyjrkixEgwiJ9/qOaFdbcnxzKvOkUJJBWWgibqh2hg==" saltValue="1tZP8O3x6F0Ananck+CPng==" spinCount="100000" sheet="1" objects="1" scenarios="1"/>
  <mergeCells count="57">
    <mergeCell ref="B3:AX3"/>
    <mergeCell ref="CT4:CW4"/>
    <mergeCell ref="CX4:DA4"/>
    <mergeCell ref="DB4:DE4"/>
    <mergeCell ref="O7:CR7"/>
    <mergeCell ref="DF9:DI9"/>
    <mergeCell ref="B12:AA12"/>
    <mergeCell ref="AR14:AZ14"/>
    <mergeCell ref="BB14:BK14"/>
    <mergeCell ref="BM14:BP14"/>
    <mergeCell ref="BQ14:CT14"/>
    <mergeCell ref="CU14:CX14"/>
    <mergeCell ref="BZ9:CK9"/>
    <mergeCell ref="CL9:CO9"/>
    <mergeCell ref="CP9:CU9"/>
    <mergeCell ref="CV9:CY9"/>
    <mergeCell ref="CZ9:DE9"/>
    <mergeCell ref="BX16:BZ16"/>
    <mergeCell ref="CA16:CI16"/>
    <mergeCell ref="BB21:BK21"/>
    <mergeCell ref="BM21:BO21"/>
    <mergeCell ref="BP21:BX21"/>
    <mergeCell ref="BY21:CA21"/>
    <mergeCell ref="CB21:CO21"/>
    <mergeCell ref="BB17:BK17"/>
    <mergeCell ref="BM17:DF18"/>
    <mergeCell ref="CJ16:CL16"/>
    <mergeCell ref="BB16:BK16"/>
    <mergeCell ref="BM16:BO16"/>
    <mergeCell ref="BP16:BW16"/>
    <mergeCell ref="BB19:BK20"/>
    <mergeCell ref="CP21:CR21"/>
    <mergeCell ref="CS21:DF21"/>
    <mergeCell ref="CW25:CZ25"/>
    <mergeCell ref="BM19:DF20"/>
    <mergeCell ref="B40:W47"/>
    <mergeCell ref="X40:BD47"/>
    <mergeCell ref="BE40:CK47"/>
    <mergeCell ref="CL40:DF47"/>
    <mergeCell ref="B34:W34"/>
    <mergeCell ref="X34:BD34"/>
    <mergeCell ref="BE34:CK34"/>
    <mergeCell ref="CL34:DF34"/>
    <mergeCell ref="B35:W36"/>
    <mergeCell ref="Y35:BC36"/>
    <mergeCell ref="BF35:CJ36"/>
    <mergeCell ref="CL35:DF39"/>
    <mergeCell ref="BS25:BV25"/>
    <mergeCell ref="BW25:BZ25"/>
    <mergeCell ref="B37:W39"/>
    <mergeCell ref="Y37:BC39"/>
    <mergeCell ref="BF37:CJ39"/>
    <mergeCell ref="CO25:CR25"/>
    <mergeCell ref="CS25:CV25"/>
    <mergeCell ref="CC25:CF25"/>
    <mergeCell ref="CG25:CJ25"/>
    <mergeCell ref="CK25:CN25"/>
  </mergeCells>
  <phoneticPr fontId="4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0250-613E-4FC1-BC84-4E009FC3FFA6}">
  <sheetPr>
    <tabColor theme="8" tint="0.59999389629810485"/>
  </sheetPr>
  <dimension ref="A3:EN52"/>
  <sheetViews>
    <sheetView view="pageBreakPreview" zoomScaleNormal="100" zoomScaleSheetLayoutView="100" workbookViewId="0">
      <selection activeCell="O7" sqref="O7:CR7"/>
    </sheetView>
  </sheetViews>
  <sheetFormatPr defaultColWidth="9" defaultRowHeight="13" x14ac:dyDescent="0.2"/>
  <cols>
    <col min="1" max="1" width="2.36328125" style="84" customWidth="1"/>
    <col min="2" max="2" width="1.08984375" style="84" customWidth="1"/>
    <col min="3" max="160" width="0.7265625" style="84" customWidth="1"/>
    <col min="161" max="16384" width="9" style="84"/>
  </cols>
  <sheetData>
    <row r="3" spans="1:144" ht="19" customHeight="1" x14ac:dyDescent="0.2">
      <c r="B3" s="333" t="s">
        <v>5800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333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R3" s="85"/>
      <c r="CS3" s="85"/>
      <c r="CT3" s="85"/>
      <c r="CU3" s="85"/>
      <c r="CV3" s="85"/>
      <c r="CW3" s="85" t="s">
        <v>5824</v>
      </c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M3" s="85"/>
      <c r="DN3" s="85"/>
      <c r="DO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</row>
    <row r="4" spans="1:144" ht="18" customHeight="1" x14ac:dyDescent="0.2">
      <c r="A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T4" s="383" t="str">
        <f>DBCS(3)</f>
        <v>３</v>
      </c>
      <c r="CU4" s="384"/>
      <c r="CV4" s="384"/>
      <c r="CW4" s="385"/>
      <c r="CX4" s="386" t="str">
        <f>DBCS(6)</f>
        <v>６</v>
      </c>
      <c r="CY4" s="384"/>
      <c r="CZ4" s="384"/>
      <c r="DA4" s="385"/>
      <c r="DB4" s="386" t="str">
        <f>DBCS(0)</f>
        <v>０</v>
      </c>
      <c r="DC4" s="384"/>
      <c r="DD4" s="384"/>
      <c r="DE4" s="387"/>
      <c r="DN4" s="85"/>
      <c r="DO4" s="85"/>
      <c r="DP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</row>
    <row r="5" spans="1:144" ht="11.25" customHeight="1" x14ac:dyDescent="0.2">
      <c r="A5" s="85"/>
      <c r="B5" s="85"/>
      <c r="C5" s="85"/>
      <c r="D5" s="85"/>
      <c r="E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</row>
    <row r="6" spans="1:144" ht="11.25" customHeight="1" x14ac:dyDescent="0.2">
      <c r="A6" s="85"/>
      <c r="B6" s="85"/>
      <c r="C6" s="85"/>
      <c r="D6" s="85"/>
      <c r="E6" s="85"/>
      <c r="F6" s="86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</row>
    <row r="7" spans="1:144" ht="27" customHeight="1" x14ac:dyDescent="0.2">
      <c r="A7" s="85"/>
      <c r="B7" s="85"/>
      <c r="C7" s="85"/>
      <c r="D7" s="85"/>
      <c r="E7" s="85"/>
      <c r="O7" s="388" t="s">
        <v>5801</v>
      </c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  <c r="AG7" s="388"/>
      <c r="AH7" s="388"/>
      <c r="AI7" s="388"/>
      <c r="AJ7" s="388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8"/>
      <c r="BL7" s="388"/>
      <c r="BM7" s="388"/>
      <c r="BN7" s="388"/>
      <c r="BO7" s="388"/>
      <c r="BP7" s="388"/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388"/>
      <c r="CB7" s="388"/>
      <c r="CC7" s="388"/>
      <c r="CD7" s="388"/>
      <c r="CE7" s="388"/>
      <c r="CF7" s="388"/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</row>
    <row r="8" spans="1:144" ht="15.75" customHeight="1" x14ac:dyDescent="0.2">
      <c r="A8" s="85"/>
      <c r="B8" s="85"/>
      <c r="C8" s="85"/>
      <c r="D8" s="85"/>
      <c r="E8" s="85"/>
      <c r="F8" s="86"/>
      <c r="BH8" s="87"/>
      <c r="BI8" s="87"/>
      <c r="BJ8" s="87"/>
      <c r="BK8" s="87"/>
      <c r="BL8" s="87"/>
      <c r="BM8" s="87"/>
      <c r="BN8" s="87"/>
      <c r="BO8" s="87"/>
      <c r="BP8" s="87"/>
      <c r="BR8" s="87"/>
      <c r="BS8" s="88"/>
      <c r="BT8" s="87"/>
      <c r="BU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</row>
    <row r="9" spans="1:144" ht="19" customHeight="1" x14ac:dyDescent="0.2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BK9" s="89"/>
      <c r="BZ9" s="382" t="str">
        <f>'19．入力変換'!F4&amp;'19．入力変換'!G4</f>
        <v/>
      </c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77" t="s">
        <v>0</v>
      </c>
      <c r="CM9" s="377"/>
      <c r="CN9" s="377"/>
      <c r="CO9" s="377"/>
      <c r="CP9" s="377" t="str">
        <f>'19．入力変換'!H4</f>
        <v/>
      </c>
      <c r="CQ9" s="377"/>
      <c r="CR9" s="377"/>
      <c r="CS9" s="377"/>
      <c r="CT9" s="377"/>
      <c r="CU9" s="377"/>
      <c r="CV9" s="377" t="s">
        <v>10</v>
      </c>
      <c r="CW9" s="377"/>
      <c r="CX9" s="377"/>
      <c r="CY9" s="377"/>
      <c r="CZ9" s="377" t="str">
        <f>'19．入力変換'!I4</f>
        <v/>
      </c>
      <c r="DA9" s="377"/>
      <c r="DB9" s="377"/>
      <c r="DC9" s="377"/>
      <c r="DD9" s="377"/>
      <c r="DE9" s="377"/>
      <c r="DF9" s="377" t="s">
        <v>1</v>
      </c>
      <c r="DG9" s="377"/>
      <c r="DH9" s="377"/>
      <c r="DI9" s="377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</row>
    <row r="10" spans="1:144" ht="15.75" customHeight="1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BK10" s="89"/>
      <c r="C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</row>
    <row r="11" spans="1:144" ht="11.2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I11" s="85"/>
      <c r="BJ11" s="85"/>
      <c r="BK11" s="90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</row>
    <row r="12" spans="1:144" ht="19" customHeight="1" x14ac:dyDescent="0.2">
      <c r="A12" s="85"/>
      <c r="B12" s="380" t="s">
        <v>5802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E12" s="85"/>
      <c r="BF12" s="85"/>
      <c r="BI12" s="85"/>
      <c r="BJ12" s="92"/>
      <c r="BL12" s="85"/>
      <c r="BM12" s="85"/>
      <c r="BN12" s="85"/>
      <c r="BO12" s="85"/>
      <c r="BP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</row>
    <row r="13" spans="1:144" ht="15.75" customHeight="1" thickBot="1" x14ac:dyDescent="0.25">
      <c r="A13" s="85"/>
      <c r="B13" s="85"/>
      <c r="D13" s="85"/>
      <c r="E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V13" s="85"/>
      <c r="AW13" s="85"/>
      <c r="AX13" s="85"/>
      <c r="AY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</row>
    <row r="14" spans="1:144" ht="22" customHeight="1" x14ac:dyDescent="0.2">
      <c r="A14" s="85"/>
      <c r="B14" s="391" t="s">
        <v>5835</v>
      </c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  <c r="AH14" s="392"/>
      <c r="AI14" s="392"/>
      <c r="AJ14" s="392"/>
      <c r="AK14" s="411"/>
      <c r="AL14" s="85"/>
      <c r="AM14" s="85"/>
      <c r="AN14" s="85"/>
      <c r="AO14" s="85"/>
      <c r="AP14" s="85"/>
      <c r="AQ14" s="85"/>
      <c r="AR14" s="318" t="s">
        <v>5803</v>
      </c>
      <c r="AS14" s="318"/>
      <c r="AT14" s="318"/>
      <c r="AU14" s="318"/>
      <c r="AV14" s="318"/>
      <c r="AW14" s="318"/>
      <c r="AX14" s="318"/>
      <c r="AY14" s="318"/>
      <c r="AZ14" s="318"/>
      <c r="BB14" s="318" t="s">
        <v>5804</v>
      </c>
      <c r="BC14" s="318"/>
      <c r="BD14" s="318"/>
      <c r="BE14" s="318"/>
      <c r="BF14" s="318"/>
      <c r="BG14" s="318"/>
      <c r="BH14" s="318"/>
      <c r="BI14" s="318"/>
      <c r="BJ14" s="318"/>
      <c r="BK14" s="318"/>
      <c r="BM14" s="377" t="s">
        <v>5778</v>
      </c>
      <c r="BN14" s="377"/>
      <c r="BO14" s="377"/>
      <c r="BP14" s="377"/>
      <c r="BQ14" s="381" t="str">
        <f>'19．入力変換'!E58</f>
        <v/>
      </c>
      <c r="BR14" s="381"/>
      <c r="BS14" s="381"/>
      <c r="BT14" s="381"/>
      <c r="BU14" s="381"/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1"/>
      <c r="CL14" s="381"/>
      <c r="CM14" s="381"/>
      <c r="CN14" s="381"/>
      <c r="CO14" s="381"/>
      <c r="CP14" s="381"/>
      <c r="CQ14" s="381"/>
      <c r="CR14" s="381"/>
      <c r="CS14" s="381"/>
      <c r="CT14" s="381"/>
      <c r="CU14" s="377" t="s">
        <v>5779</v>
      </c>
      <c r="CV14" s="377"/>
      <c r="CW14" s="377"/>
      <c r="CX14" s="377"/>
      <c r="CY14" s="93"/>
      <c r="CZ14" s="93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</row>
    <row r="15" spans="1:144" ht="9.75" customHeight="1" x14ac:dyDescent="0.2">
      <c r="A15" s="85"/>
      <c r="B15" s="403" t="s">
        <v>5836</v>
      </c>
      <c r="C15" s="404"/>
      <c r="D15" s="404"/>
      <c r="E15" s="404"/>
      <c r="F15" s="404"/>
      <c r="G15" s="407"/>
      <c r="H15" s="407"/>
      <c r="I15" s="407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4" t="s">
        <v>5837</v>
      </c>
      <c r="U15" s="404"/>
      <c r="V15" s="404"/>
      <c r="W15" s="404"/>
      <c r="X15" s="404"/>
      <c r="Y15" s="407"/>
      <c r="Z15" s="407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9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Z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</row>
    <row r="16" spans="1:144" ht="19" customHeight="1" x14ac:dyDescent="0.2">
      <c r="A16" s="85"/>
      <c r="B16" s="403"/>
      <c r="C16" s="404"/>
      <c r="D16" s="404"/>
      <c r="E16" s="404"/>
      <c r="F16" s="404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4"/>
      <c r="U16" s="404"/>
      <c r="V16" s="404"/>
      <c r="W16" s="404"/>
      <c r="X16" s="404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07"/>
      <c r="AK16" s="409"/>
      <c r="AL16" s="85"/>
      <c r="AM16" s="85"/>
      <c r="AN16" s="85"/>
      <c r="AO16" s="85"/>
      <c r="AP16" s="85"/>
      <c r="AQ16" s="85"/>
      <c r="AS16" s="85"/>
      <c r="AT16" s="85"/>
      <c r="AV16" s="85"/>
      <c r="AW16" s="85"/>
      <c r="AX16" s="85"/>
      <c r="AY16" s="85"/>
      <c r="AZ16" s="85"/>
      <c r="BA16" s="85"/>
      <c r="BB16" s="318" t="s">
        <v>5805</v>
      </c>
      <c r="BC16" s="318"/>
      <c r="BD16" s="318"/>
      <c r="BE16" s="318"/>
      <c r="BF16" s="318"/>
      <c r="BG16" s="318"/>
      <c r="BH16" s="318"/>
      <c r="BI16" s="318"/>
      <c r="BJ16" s="318"/>
      <c r="BK16" s="318"/>
      <c r="BM16" s="377" t="s">
        <v>5806</v>
      </c>
      <c r="BN16" s="377"/>
      <c r="BO16" s="377"/>
      <c r="BP16" s="377" t="str">
        <f>'19．入力変換'!E37</f>
        <v/>
      </c>
      <c r="BQ16" s="377"/>
      <c r="BR16" s="377"/>
      <c r="BS16" s="377"/>
      <c r="BT16" s="377"/>
      <c r="BU16" s="377"/>
      <c r="BV16" s="377"/>
      <c r="BW16" s="377"/>
      <c r="BX16" s="377" t="s">
        <v>5787</v>
      </c>
      <c r="BY16" s="377"/>
      <c r="BZ16" s="377"/>
      <c r="CA16" s="377" t="str">
        <f>'19．入力変換'!E40</f>
        <v/>
      </c>
      <c r="CB16" s="377"/>
      <c r="CC16" s="377"/>
      <c r="CD16" s="377"/>
      <c r="CE16" s="377"/>
      <c r="CF16" s="377"/>
      <c r="CG16" s="377"/>
      <c r="CH16" s="377"/>
      <c r="CI16" s="377"/>
      <c r="CJ16" s="377" t="s">
        <v>5807</v>
      </c>
      <c r="CK16" s="377"/>
      <c r="CL16" s="377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</row>
    <row r="17" spans="1:144" ht="23.15" customHeight="1" x14ac:dyDescent="0.2">
      <c r="A17" s="85"/>
      <c r="B17" s="403"/>
      <c r="C17" s="404"/>
      <c r="D17" s="404"/>
      <c r="E17" s="404"/>
      <c r="F17" s="404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4"/>
      <c r="U17" s="404"/>
      <c r="V17" s="404"/>
      <c r="W17" s="404"/>
      <c r="X17" s="404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9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378" t="s">
        <v>5808</v>
      </c>
      <c r="BC17" s="378"/>
      <c r="BD17" s="378"/>
      <c r="BE17" s="378"/>
      <c r="BF17" s="378"/>
      <c r="BG17" s="378"/>
      <c r="BH17" s="378"/>
      <c r="BI17" s="378"/>
      <c r="BJ17" s="378"/>
      <c r="BK17" s="378"/>
      <c r="BM17" s="379" t="str">
        <f>'３．入力画面 【住所】'!D8&amp;'３．入力画面 【住所】'!D9&amp;DBCS('19．入力変換'!E49)</f>
        <v/>
      </c>
      <c r="BN17" s="379"/>
      <c r="BO17" s="379"/>
      <c r="BP17" s="379"/>
      <c r="BQ17" s="379"/>
      <c r="BR17" s="379"/>
      <c r="BS17" s="379"/>
      <c r="BT17" s="379"/>
      <c r="BU17" s="379"/>
      <c r="BV17" s="379"/>
      <c r="BW17" s="379"/>
      <c r="BX17" s="379"/>
      <c r="BY17" s="379"/>
      <c r="BZ17" s="379"/>
      <c r="CA17" s="379"/>
      <c r="CB17" s="379"/>
      <c r="CC17" s="379"/>
      <c r="CD17" s="379"/>
      <c r="CE17" s="379"/>
      <c r="CF17" s="379"/>
      <c r="CG17" s="379"/>
      <c r="CH17" s="379"/>
      <c r="CI17" s="379"/>
      <c r="CJ17" s="379"/>
      <c r="CK17" s="379"/>
      <c r="CL17" s="379"/>
      <c r="CM17" s="379"/>
      <c r="CN17" s="379"/>
      <c r="CO17" s="379"/>
      <c r="CP17" s="379"/>
      <c r="CQ17" s="379"/>
      <c r="CR17" s="379"/>
      <c r="CS17" s="379"/>
      <c r="CT17" s="379"/>
      <c r="CU17" s="379"/>
      <c r="CV17" s="379"/>
      <c r="CW17" s="379"/>
      <c r="CX17" s="379"/>
      <c r="CY17" s="379"/>
      <c r="CZ17" s="379"/>
      <c r="DA17" s="379"/>
      <c r="DB17" s="379"/>
      <c r="DC17" s="379"/>
      <c r="DD17" s="379"/>
      <c r="DE17" s="379"/>
      <c r="DF17" s="379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</row>
    <row r="18" spans="1:144" ht="23.15" customHeight="1" thickBot="1" x14ac:dyDescent="0.25">
      <c r="A18" s="85"/>
      <c r="B18" s="405"/>
      <c r="C18" s="406"/>
      <c r="D18" s="406"/>
      <c r="E18" s="406"/>
      <c r="F18" s="406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6"/>
      <c r="U18" s="406"/>
      <c r="V18" s="406"/>
      <c r="W18" s="406"/>
      <c r="X18" s="406"/>
      <c r="Y18" s="408"/>
      <c r="Z18" s="408"/>
      <c r="AA18" s="408"/>
      <c r="AB18" s="408"/>
      <c r="AC18" s="408"/>
      <c r="AD18" s="408"/>
      <c r="AE18" s="408"/>
      <c r="AF18" s="408"/>
      <c r="AG18" s="408"/>
      <c r="AH18" s="408"/>
      <c r="AI18" s="408"/>
      <c r="AJ18" s="408"/>
      <c r="AK18" s="410"/>
      <c r="AX18" s="85"/>
      <c r="AY18" s="85"/>
      <c r="AZ18" s="85"/>
      <c r="BA18" s="85"/>
      <c r="BC18" s="85"/>
      <c r="BD18" s="85"/>
      <c r="BE18" s="85"/>
      <c r="BF18" s="85"/>
      <c r="BG18" s="85"/>
      <c r="BH18" s="85"/>
      <c r="BK18" s="85"/>
      <c r="BL18" s="85"/>
      <c r="BM18" s="379"/>
      <c r="BN18" s="379"/>
      <c r="BO18" s="379"/>
      <c r="BP18" s="379"/>
      <c r="BQ18" s="379"/>
      <c r="BR18" s="379"/>
      <c r="BS18" s="379"/>
      <c r="BT18" s="379"/>
      <c r="BU18" s="379"/>
      <c r="BV18" s="379"/>
      <c r="BW18" s="379"/>
      <c r="BX18" s="379"/>
      <c r="BY18" s="379"/>
      <c r="BZ18" s="379"/>
      <c r="CA18" s="379"/>
      <c r="CB18" s="379"/>
      <c r="CC18" s="379"/>
      <c r="CD18" s="379"/>
      <c r="CE18" s="379"/>
      <c r="CF18" s="379"/>
      <c r="CG18" s="379"/>
      <c r="CH18" s="379"/>
      <c r="CI18" s="379"/>
      <c r="CJ18" s="379"/>
      <c r="CK18" s="379"/>
      <c r="CL18" s="379"/>
      <c r="CM18" s="379"/>
      <c r="CN18" s="379"/>
      <c r="CO18" s="379"/>
      <c r="CP18" s="379"/>
      <c r="CQ18" s="379"/>
      <c r="CR18" s="379"/>
      <c r="CS18" s="379"/>
      <c r="CT18" s="379"/>
      <c r="CU18" s="379"/>
      <c r="CV18" s="379"/>
      <c r="CW18" s="379"/>
      <c r="CX18" s="379"/>
      <c r="CY18" s="379"/>
      <c r="CZ18" s="379"/>
      <c r="DA18" s="379"/>
      <c r="DB18" s="379"/>
      <c r="DC18" s="379"/>
      <c r="DD18" s="379"/>
      <c r="DE18" s="379"/>
      <c r="DF18" s="379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G18" s="85"/>
      <c r="EH18" s="85"/>
      <c r="EI18" s="85"/>
      <c r="EJ18" s="85"/>
      <c r="EK18" s="85"/>
      <c r="EL18" s="85"/>
      <c r="EM18" s="85"/>
    </row>
    <row r="19" spans="1:144" ht="19" customHeight="1" thickBot="1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318" t="s">
        <v>5809</v>
      </c>
      <c r="BC19" s="318"/>
      <c r="BD19" s="318"/>
      <c r="BE19" s="318"/>
      <c r="BF19" s="318"/>
      <c r="BG19" s="318"/>
      <c r="BH19" s="318"/>
      <c r="BI19" s="318"/>
      <c r="BJ19" s="318"/>
      <c r="BK19" s="318"/>
      <c r="BL19" s="85"/>
      <c r="BM19" s="328" t="str">
        <f>'19．入力変換'!D7</f>
        <v/>
      </c>
      <c r="BN19" s="328"/>
      <c r="BO19" s="328"/>
      <c r="BP19" s="328"/>
      <c r="BQ19" s="328"/>
      <c r="BR19" s="328"/>
      <c r="BS19" s="328"/>
      <c r="BT19" s="328"/>
      <c r="BU19" s="328"/>
      <c r="BV19" s="328"/>
      <c r="BW19" s="328"/>
      <c r="BX19" s="328"/>
      <c r="BY19" s="328"/>
      <c r="BZ19" s="328"/>
      <c r="CA19" s="328"/>
      <c r="CB19" s="328"/>
      <c r="CC19" s="328"/>
      <c r="CD19" s="328"/>
      <c r="CE19" s="328"/>
      <c r="CF19" s="328"/>
      <c r="CG19" s="328"/>
      <c r="CH19" s="328"/>
      <c r="CI19" s="328"/>
      <c r="CJ19" s="328"/>
      <c r="CK19" s="328"/>
      <c r="CL19" s="328"/>
      <c r="CM19" s="328"/>
      <c r="CN19" s="328"/>
      <c r="CO19" s="328"/>
      <c r="CP19" s="328"/>
      <c r="CQ19" s="328"/>
      <c r="CR19" s="328"/>
      <c r="CS19" s="328"/>
      <c r="CT19" s="328"/>
      <c r="CU19" s="328"/>
      <c r="CV19" s="328"/>
      <c r="CW19" s="328"/>
      <c r="CX19" s="328"/>
      <c r="CY19" s="328"/>
      <c r="CZ19" s="328"/>
      <c r="DA19" s="328"/>
      <c r="DB19" s="328"/>
      <c r="DC19" s="328"/>
      <c r="DD19" s="328"/>
      <c r="DE19" s="328"/>
      <c r="DF19" s="328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G19" s="85"/>
      <c r="EH19" s="85"/>
      <c r="EI19" s="85"/>
      <c r="EJ19" s="85"/>
      <c r="EK19" s="85"/>
      <c r="EL19" s="85"/>
      <c r="EM19" s="85"/>
    </row>
    <row r="20" spans="1:144" ht="19" customHeight="1" x14ac:dyDescent="0.2">
      <c r="A20" s="85"/>
      <c r="B20" s="391" t="s">
        <v>5838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5" t="s">
        <v>5839</v>
      </c>
      <c r="U20" s="396"/>
      <c r="V20" s="396"/>
      <c r="W20" s="396"/>
      <c r="X20" s="396"/>
      <c r="Y20" s="396"/>
      <c r="Z20" s="396"/>
      <c r="AA20" s="396"/>
      <c r="AB20" s="396"/>
      <c r="AC20" s="396"/>
      <c r="AD20" s="396"/>
      <c r="AE20" s="396"/>
      <c r="AF20" s="396"/>
      <c r="AG20" s="396"/>
      <c r="AH20" s="396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400"/>
      <c r="AX20" s="85"/>
      <c r="AY20" s="85"/>
      <c r="AZ20" s="85"/>
      <c r="BA20" s="85"/>
      <c r="BB20" s="318"/>
      <c r="BC20" s="318"/>
      <c r="BD20" s="318"/>
      <c r="BE20" s="318"/>
      <c r="BF20" s="318"/>
      <c r="BG20" s="318"/>
      <c r="BH20" s="318"/>
      <c r="BI20" s="318"/>
      <c r="BJ20" s="318"/>
      <c r="BK20" s="318"/>
      <c r="BL20" s="85"/>
      <c r="BM20" s="328"/>
      <c r="BN20" s="328"/>
      <c r="BO20" s="328"/>
      <c r="BP20" s="328"/>
      <c r="BQ20" s="328"/>
      <c r="BR20" s="328"/>
      <c r="BS20" s="328"/>
      <c r="BT20" s="328"/>
      <c r="BU20" s="328"/>
      <c r="BV20" s="328"/>
      <c r="BW20" s="328"/>
      <c r="BX20" s="328"/>
      <c r="BY20" s="328"/>
      <c r="BZ20" s="328"/>
      <c r="CA20" s="328"/>
      <c r="CB20" s="328"/>
      <c r="CC20" s="328"/>
      <c r="CD20" s="328"/>
      <c r="CE20" s="328"/>
      <c r="CF20" s="328"/>
      <c r="CG20" s="328"/>
      <c r="CH20" s="328"/>
      <c r="CI20" s="328"/>
      <c r="CJ20" s="328"/>
      <c r="CK20" s="328"/>
      <c r="CL20" s="328"/>
      <c r="CM20" s="328"/>
      <c r="CN20" s="328"/>
      <c r="CO20" s="328"/>
      <c r="CP20" s="328"/>
      <c r="CQ20" s="328"/>
      <c r="CR20" s="328"/>
      <c r="CS20" s="328"/>
      <c r="CT20" s="328"/>
      <c r="CU20" s="328"/>
      <c r="CV20" s="328"/>
      <c r="CW20" s="328"/>
      <c r="CX20" s="328"/>
      <c r="CY20" s="328"/>
      <c r="CZ20" s="328"/>
      <c r="DA20" s="328"/>
      <c r="DB20" s="328"/>
      <c r="DC20" s="328"/>
      <c r="DD20" s="328"/>
      <c r="DE20" s="328"/>
      <c r="DF20" s="328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G20" s="85"/>
      <c r="EH20" s="85"/>
      <c r="EI20" s="85"/>
      <c r="EJ20" s="85"/>
      <c r="EK20" s="85"/>
      <c r="EL20" s="85"/>
      <c r="EM20" s="85"/>
    </row>
    <row r="21" spans="1:144" ht="19" customHeight="1" thickBot="1" x14ac:dyDescent="0.25">
      <c r="A21" s="85"/>
      <c r="B21" s="393"/>
      <c r="C21" s="394"/>
      <c r="D21" s="394"/>
      <c r="E21" s="394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7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2"/>
      <c r="AX21" s="85"/>
      <c r="AY21" s="85"/>
      <c r="AZ21" s="85"/>
      <c r="BA21" s="85"/>
      <c r="BB21" s="318" t="s">
        <v>5682</v>
      </c>
      <c r="BC21" s="318"/>
      <c r="BD21" s="318"/>
      <c r="BE21" s="318"/>
      <c r="BF21" s="318"/>
      <c r="BG21" s="318"/>
      <c r="BH21" s="318"/>
      <c r="BI21" s="318"/>
      <c r="BJ21" s="318"/>
      <c r="BK21" s="318"/>
      <c r="BL21" s="85" t="s">
        <v>5806</v>
      </c>
      <c r="BM21" s="377" t="s">
        <v>5806</v>
      </c>
      <c r="BN21" s="377"/>
      <c r="BO21" s="377"/>
      <c r="BP21" s="377" t="str">
        <f>'19．入力変換'!C55</f>
        <v/>
      </c>
      <c r="BQ21" s="377"/>
      <c r="BR21" s="377"/>
      <c r="BS21" s="377"/>
      <c r="BT21" s="377"/>
      <c r="BU21" s="377"/>
      <c r="BV21" s="377"/>
      <c r="BW21" s="377"/>
      <c r="BX21" s="377"/>
      <c r="BY21" s="377" t="s">
        <v>5807</v>
      </c>
      <c r="BZ21" s="377"/>
      <c r="CA21" s="377"/>
      <c r="CB21" s="377" t="str">
        <f>'19．入力変換'!D55</f>
        <v/>
      </c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 t="s">
        <v>5787</v>
      </c>
      <c r="CQ21" s="377"/>
      <c r="CR21" s="377"/>
      <c r="CS21" s="377" t="str">
        <f>'19．入力変換'!E55</f>
        <v/>
      </c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G21" s="85"/>
      <c r="EH21" s="85"/>
      <c r="EI21" s="85"/>
      <c r="EJ21" s="85"/>
      <c r="EK21" s="85"/>
      <c r="EL21" s="85"/>
      <c r="EM21" s="85"/>
    </row>
    <row r="22" spans="1:144" ht="15.75" customHeight="1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G22" s="85"/>
      <c r="EH22" s="85"/>
      <c r="EI22" s="85"/>
      <c r="EJ22" s="85"/>
      <c r="EK22" s="85"/>
      <c r="EL22" s="85"/>
      <c r="EM22" s="85"/>
    </row>
    <row r="23" spans="1:144" ht="15.75" customHeight="1" x14ac:dyDescent="0.2">
      <c r="A23" s="85"/>
      <c r="B23" s="85"/>
      <c r="C23" s="85"/>
      <c r="D23" s="85"/>
      <c r="E23" s="85"/>
      <c r="F23" s="95"/>
      <c r="G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BT23" s="85"/>
      <c r="BU23" s="85"/>
      <c r="BV23" s="85"/>
      <c r="BW23" s="85"/>
      <c r="BX23" s="85"/>
      <c r="BY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</row>
    <row r="24" spans="1:144" ht="19" customHeight="1" x14ac:dyDescent="0.2">
      <c r="A24" s="85"/>
      <c r="B24" s="85"/>
      <c r="C24" s="85"/>
      <c r="F24" s="85"/>
      <c r="G24" s="85"/>
      <c r="I24" s="93"/>
      <c r="J24" s="93"/>
      <c r="K24" s="93"/>
      <c r="L24" s="93"/>
      <c r="M24" s="93" t="s">
        <v>5810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85"/>
      <c r="Z24" s="85"/>
      <c r="AA24" s="85"/>
      <c r="AB24" s="85"/>
      <c r="AI24" s="92"/>
      <c r="AJ24" s="92"/>
      <c r="AL24" s="92"/>
      <c r="AM24" s="92"/>
      <c r="AN24" s="92"/>
      <c r="AO24" s="92"/>
      <c r="AQ24" s="85"/>
      <c r="AT24" s="93" t="s">
        <v>5811</v>
      </c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T24" s="92"/>
      <c r="BU24" s="92"/>
      <c r="BV24" s="92"/>
      <c r="BW24" s="96" t="s">
        <v>5812</v>
      </c>
      <c r="BX24" s="93"/>
      <c r="BY24" s="92"/>
      <c r="BZ24" s="92"/>
      <c r="CA24" s="92"/>
      <c r="CB24" s="92"/>
      <c r="CC24" s="92"/>
      <c r="CD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85"/>
      <c r="DB24" s="85"/>
      <c r="DC24" s="85"/>
      <c r="DD24" s="85"/>
      <c r="DE24" s="85"/>
      <c r="DF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</row>
    <row r="25" spans="1:144" ht="19" customHeight="1" x14ac:dyDescent="0.2">
      <c r="A25" s="85"/>
      <c r="B25" s="85"/>
      <c r="C25" s="85"/>
      <c r="E25" s="99"/>
      <c r="F25" s="100"/>
      <c r="G25" s="100"/>
      <c r="H25" s="100"/>
      <c r="I25" s="101"/>
      <c r="J25" s="100"/>
      <c r="K25" s="100"/>
      <c r="L25" s="100"/>
      <c r="M25" s="101"/>
      <c r="N25" s="100"/>
      <c r="O25" s="100"/>
      <c r="P25" s="100"/>
      <c r="Q25" s="101"/>
      <c r="R25" s="100"/>
      <c r="S25" s="100"/>
      <c r="T25" s="100"/>
      <c r="U25" s="101"/>
      <c r="V25" s="100"/>
      <c r="W25" s="100"/>
      <c r="X25" s="100"/>
      <c r="Y25" s="101"/>
      <c r="Z25" s="100"/>
      <c r="AA25" s="100"/>
      <c r="AB25" s="102"/>
      <c r="AI25" s="95"/>
      <c r="AK25" s="99"/>
      <c r="AL25" s="100"/>
      <c r="AM25" s="100"/>
      <c r="AN25" s="100"/>
      <c r="AO25" s="101"/>
      <c r="AP25" s="100"/>
      <c r="AQ25" s="100"/>
      <c r="AR25" s="100"/>
      <c r="AS25" s="101"/>
      <c r="AT25" s="100"/>
      <c r="AU25" s="100"/>
      <c r="AV25" s="100"/>
      <c r="AW25" s="101"/>
      <c r="AX25" s="100"/>
      <c r="AY25" s="100"/>
      <c r="AZ25" s="100"/>
      <c r="BA25" s="101"/>
      <c r="BB25" s="100"/>
      <c r="BC25" s="100"/>
      <c r="BD25" s="100"/>
      <c r="BE25" s="101"/>
      <c r="BF25" s="100"/>
      <c r="BG25" s="100"/>
      <c r="BH25" s="100"/>
      <c r="BI25" s="101"/>
      <c r="BJ25" s="100"/>
      <c r="BK25" s="100"/>
      <c r="BL25" s="102"/>
      <c r="BQ25" s="95"/>
      <c r="BR25" s="85"/>
      <c r="BS25" s="373" t="str">
        <f>DBCS(2)</f>
        <v>２</v>
      </c>
      <c r="BT25" s="374"/>
      <c r="BU25" s="374"/>
      <c r="BV25" s="374"/>
      <c r="BW25" s="375" t="str">
        <f>DBCS(6)</f>
        <v>６</v>
      </c>
      <c r="BX25" s="374"/>
      <c r="BY25" s="374"/>
      <c r="BZ25" s="376"/>
      <c r="CA25" s="85"/>
      <c r="CB25" s="85"/>
      <c r="CC25" s="326" t="str">
        <f>'19．入力変換'!F13</f>
        <v/>
      </c>
      <c r="CD25" s="325"/>
      <c r="CE25" s="325"/>
      <c r="CF25" s="325"/>
      <c r="CG25" s="325" t="str">
        <f>'19．入力変換'!G13</f>
        <v/>
      </c>
      <c r="CH25" s="325"/>
      <c r="CI25" s="325"/>
      <c r="CJ25" s="325"/>
      <c r="CK25" s="325" t="str">
        <f>'19．入力変換'!H13</f>
        <v/>
      </c>
      <c r="CL25" s="325"/>
      <c r="CM25" s="325"/>
      <c r="CN25" s="325"/>
      <c r="CO25" s="325" t="str">
        <f>'19．入力変換'!I13</f>
        <v/>
      </c>
      <c r="CP25" s="325"/>
      <c r="CQ25" s="325"/>
      <c r="CR25" s="325"/>
      <c r="CS25" s="325" t="str">
        <f>'19．入力変換'!J13</f>
        <v/>
      </c>
      <c r="CT25" s="325"/>
      <c r="CU25" s="325"/>
      <c r="CV25" s="325"/>
      <c r="CW25" s="325" t="str">
        <f>'19．入力変換'!K13</f>
        <v/>
      </c>
      <c r="CX25" s="325"/>
      <c r="CY25" s="325"/>
      <c r="CZ25" s="327"/>
      <c r="DA25" s="85"/>
      <c r="DB25" s="85"/>
      <c r="DC25" s="99"/>
      <c r="DD25" s="100"/>
      <c r="DE25" s="100"/>
      <c r="DF25" s="102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</row>
    <row r="26" spans="1:144" ht="8.25" customHeight="1" x14ac:dyDescent="0.2">
      <c r="A26" s="85"/>
      <c r="B26" s="85"/>
      <c r="C26" s="85"/>
      <c r="AI26" s="95"/>
      <c r="BQ26" s="95"/>
      <c r="BR26" s="85"/>
      <c r="CA26" s="85"/>
      <c r="CB26" s="85"/>
      <c r="DA26" s="85"/>
      <c r="DB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</row>
    <row r="27" spans="1:144" ht="19" customHeight="1" x14ac:dyDescent="0.2">
      <c r="A27" s="85"/>
      <c r="B27" s="85"/>
      <c r="C27" s="85"/>
      <c r="F27" s="85"/>
      <c r="G27" s="85"/>
      <c r="I27" s="85"/>
      <c r="J27" s="85"/>
      <c r="K27" s="85"/>
      <c r="M27" s="93" t="s">
        <v>5813</v>
      </c>
      <c r="AA27" s="85"/>
      <c r="AB27" s="85"/>
      <c r="AG27" s="95"/>
      <c r="BZ27" s="85"/>
      <c r="CA27" s="85"/>
      <c r="CB27" s="95"/>
      <c r="CC27" s="85"/>
      <c r="CL27" s="85"/>
      <c r="CM27" s="85"/>
      <c r="CN27" s="85"/>
      <c r="CO27" s="85"/>
      <c r="DN27" s="85"/>
      <c r="DO27" s="85"/>
      <c r="DP27" s="85"/>
      <c r="DQ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</row>
    <row r="28" spans="1:144" ht="19" customHeight="1" x14ac:dyDescent="0.2">
      <c r="A28" s="85"/>
      <c r="B28" s="85"/>
      <c r="C28" s="85"/>
      <c r="E28" s="99"/>
      <c r="F28" s="100"/>
      <c r="G28" s="100"/>
      <c r="H28" s="100"/>
      <c r="I28" s="101"/>
      <c r="J28" s="100"/>
      <c r="K28" s="100"/>
      <c r="L28" s="100"/>
      <c r="M28" s="101"/>
      <c r="N28" s="100"/>
      <c r="O28" s="100"/>
      <c r="P28" s="100"/>
      <c r="Q28" s="101"/>
      <c r="R28" s="100"/>
      <c r="S28" s="100"/>
      <c r="T28" s="100"/>
      <c r="U28" s="101"/>
      <c r="V28" s="100"/>
      <c r="W28" s="100"/>
      <c r="X28" s="100"/>
      <c r="Y28" s="101"/>
      <c r="Z28" s="100"/>
      <c r="AA28" s="100"/>
      <c r="AB28" s="100"/>
      <c r="AC28" s="101"/>
      <c r="AD28" s="100"/>
      <c r="AE28" s="100"/>
      <c r="AF28" s="102"/>
      <c r="AV28" s="95"/>
      <c r="AW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</row>
    <row r="29" spans="1:144" ht="15.75" customHeight="1" x14ac:dyDescent="0.2">
      <c r="A29" s="85"/>
      <c r="B29" s="85"/>
      <c r="C29" s="85"/>
      <c r="AV29" s="95"/>
      <c r="AW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</row>
    <row r="30" spans="1:144" ht="19" customHeight="1" x14ac:dyDescent="0.2">
      <c r="A30" s="85"/>
      <c r="B30" s="85"/>
      <c r="C30" s="85"/>
      <c r="E30" s="84" t="s">
        <v>5814</v>
      </c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</row>
    <row r="31" spans="1:144" ht="19" customHeight="1" x14ac:dyDescent="0.2">
      <c r="A31" s="85"/>
      <c r="B31" s="85"/>
      <c r="C31" s="84" t="s">
        <v>5815</v>
      </c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</row>
    <row r="32" spans="1:144" ht="15.75" customHeight="1" x14ac:dyDescent="0.2">
      <c r="A32" s="85"/>
      <c r="B32" s="85"/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</row>
    <row r="33" spans="1:144" ht="15.75" customHeight="1" x14ac:dyDescent="0.2">
      <c r="A33" s="85"/>
      <c r="B33" s="85"/>
      <c r="C33" s="85"/>
      <c r="D33" s="95"/>
      <c r="AV33" s="95"/>
      <c r="AW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</row>
    <row r="34" spans="1:144" ht="25" customHeight="1" x14ac:dyDescent="0.2">
      <c r="A34" s="85"/>
      <c r="B34" s="354" t="s">
        <v>5816</v>
      </c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  <c r="T34" s="355"/>
      <c r="U34" s="355"/>
      <c r="V34" s="355"/>
      <c r="W34" s="356"/>
      <c r="X34" s="354" t="s">
        <v>5817</v>
      </c>
      <c r="Y34" s="355"/>
      <c r="Z34" s="355"/>
      <c r="AA34" s="355"/>
      <c r="AB34" s="355"/>
      <c r="AC34" s="355"/>
      <c r="AD34" s="355"/>
      <c r="AE34" s="355"/>
      <c r="AF34" s="355"/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6"/>
      <c r="BE34" s="389" t="s">
        <v>5818</v>
      </c>
      <c r="BF34" s="389"/>
      <c r="BG34" s="389"/>
      <c r="BH34" s="389"/>
      <c r="BI34" s="389"/>
      <c r="BJ34" s="389"/>
      <c r="BK34" s="389"/>
      <c r="BL34" s="389"/>
      <c r="BM34" s="389"/>
      <c r="BN34" s="389"/>
      <c r="BO34" s="389"/>
      <c r="BP34" s="389"/>
      <c r="BQ34" s="389"/>
      <c r="BR34" s="389"/>
      <c r="BS34" s="389"/>
      <c r="BT34" s="389"/>
      <c r="BU34" s="389"/>
      <c r="BV34" s="389"/>
      <c r="BW34" s="389"/>
      <c r="BX34" s="389"/>
      <c r="BY34" s="389"/>
      <c r="BZ34" s="389"/>
      <c r="CA34" s="389"/>
      <c r="CB34" s="389"/>
      <c r="CC34" s="389"/>
      <c r="CD34" s="389"/>
      <c r="CE34" s="389"/>
      <c r="CF34" s="389"/>
      <c r="CG34" s="389"/>
      <c r="CH34" s="389"/>
      <c r="CI34" s="389"/>
      <c r="CJ34" s="389"/>
      <c r="CK34" s="389"/>
      <c r="CL34" s="354" t="s">
        <v>5819</v>
      </c>
      <c r="CM34" s="355"/>
      <c r="CN34" s="355"/>
      <c r="CO34" s="355"/>
      <c r="CP34" s="355"/>
      <c r="CQ34" s="355"/>
      <c r="CR34" s="355"/>
      <c r="CS34" s="355"/>
      <c r="CT34" s="355"/>
      <c r="CU34" s="355"/>
      <c r="CV34" s="355"/>
      <c r="CW34" s="355"/>
      <c r="CX34" s="355"/>
      <c r="CY34" s="355"/>
      <c r="CZ34" s="355"/>
      <c r="DA34" s="355"/>
      <c r="DB34" s="355"/>
      <c r="DC34" s="355"/>
      <c r="DD34" s="355"/>
      <c r="DE34" s="355"/>
      <c r="DF34" s="356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</row>
    <row r="35" spans="1:144" ht="4.5" customHeight="1" x14ac:dyDescent="0.2">
      <c r="B35" s="329" t="s">
        <v>5840</v>
      </c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90"/>
      <c r="X35" s="151"/>
      <c r="Y35" s="342" t="str">
        <f>'３．入力画面 【住所】'!D8&amp;'３．入力画面 【住所】'!D9&amp;DBCS('19．入力変換'!E49)</f>
        <v/>
      </c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153"/>
      <c r="BE35" s="105"/>
      <c r="BF35" s="339" t="str">
        <f>'19．入力変換'!E34</f>
        <v/>
      </c>
      <c r="BG35" s="339"/>
      <c r="BH35" s="339"/>
      <c r="BI35" s="339"/>
      <c r="BJ35" s="339"/>
      <c r="BK35" s="339"/>
      <c r="BL35" s="339"/>
      <c r="BM35" s="339"/>
      <c r="BN35" s="339"/>
      <c r="BO35" s="339"/>
      <c r="BP35" s="339"/>
      <c r="BQ35" s="339"/>
      <c r="BR35" s="339"/>
      <c r="BS35" s="339"/>
      <c r="BT35" s="339"/>
      <c r="BU35" s="339"/>
      <c r="BV35" s="339"/>
      <c r="BW35" s="339"/>
      <c r="BX35" s="339"/>
      <c r="BY35" s="339"/>
      <c r="BZ35" s="339"/>
      <c r="CA35" s="339"/>
      <c r="CB35" s="339"/>
      <c r="CC35" s="339"/>
      <c r="CD35" s="339"/>
      <c r="CE35" s="339"/>
      <c r="CF35" s="339"/>
      <c r="CG35" s="339"/>
      <c r="CH35" s="339"/>
      <c r="CI35" s="339"/>
      <c r="CJ35" s="339"/>
      <c r="CK35" s="104"/>
      <c r="CL35" s="323" t="str">
        <f>'19．入力変換'!E61</f>
        <v/>
      </c>
      <c r="CM35" s="323"/>
      <c r="CN35" s="323"/>
      <c r="CO35" s="323"/>
      <c r="CP35" s="323"/>
      <c r="CQ35" s="323"/>
      <c r="CR35" s="323"/>
      <c r="CS35" s="323"/>
      <c r="CT35" s="323"/>
      <c r="CU35" s="323"/>
      <c r="CV35" s="323"/>
      <c r="CW35" s="323"/>
      <c r="CX35" s="323"/>
      <c r="CY35" s="323"/>
      <c r="CZ35" s="323"/>
      <c r="DA35" s="323"/>
      <c r="DB35" s="323"/>
      <c r="DC35" s="323"/>
      <c r="DD35" s="323"/>
      <c r="DE35" s="323"/>
      <c r="DF35" s="351"/>
    </row>
    <row r="36" spans="1:144" ht="13" customHeight="1" x14ac:dyDescent="0.2">
      <c r="B36" s="317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9"/>
      <c r="X36" s="151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153"/>
      <c r="BE36" s="108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  <c r="BU36" s="342"/>
      <c r="BV36" s="342"/>
      <c r="BW36" s="342"/>
      <c r="BX36" s="342"/>
      <c r="BY36" s="342"/>
      <c r="BZ36" s="342"/>
      <c r="CA36" s="342"/>
      <c r="CB36" s="342"/>
      <c r="CC36" s="342"/>
      <c r="CD36" s="342"/>
      <c r="CE36" s="342"/>
      <c r="CF36" s="342"/>
      <c r="CG36" s="342"/>
      <c r="CH36" s="342"/>
      <c r="CI36" s="342"/>
      <c r="CJ36" s="342"/>
      <c r="CK36" s="107"/>
      <c r="CL36" s="323"/>
      <c r="CM36" s="323"/>
      <c r="CN36" s="323"/>
      <c r="CO36" s="323"/>
      <c r="CP36" s="323"/>
      <c r="CQ36" s="323"/>
      <c r="CR36" s="323"/>
      <c r="CS36" s="323"/>
      <c r="CT36" s="323"/>
      <c r="CU36" s="323"/>
      <c r="CV36" s="323"/>
      <c r="CW36" s="323"/>
      <c r="CX36" s="323"/>
      <c r="CY36" s="323"/>
      <c r="CZ36" s="323"/>
      <c r="DA36" s="323"/>
      <c r="DB36" s="323"/>
      <c r="DC36" s="323"/>
      <c r="DD36" s="323"/>
      <c r="DE36" s="323"/>
      <c r="DF36" s="351"/>
    </row>
    <row r="37" spans="1:144" ht="13" customHeight="1" x14ac:dyDescent="0.2">
      <c r="B37" s="317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9"/>
      <c r="X37" s="151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153"/>
      <c r="BE37" s="108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  <c r="BU37" s="342"/>
      <c r="BV37" s="342"/>
      <c r="BW37" s="342"/>
      <c r="BX37" s="342"/>
      <c r="BY37" s="342"/>
      <c r="BZ37" s="342"/>
      <c r="CA37" s="342"/>
      <c r="CB37" s="342"/>
      <c r="CC37" s="342"/>
      <c r="CD37" s="342"/>
      <c r="CE37" s="342"/>
      <c r="CF37" s="342"/>
      <c r="CG37" s="342"/>
      <c r="CH37" s="342"/>
      <c r="CI37" s="342"/>
      <c r="CJ37" s="342"/>
      <c r="CK37" s="107"/>
      <c r="CL37" s="323"/>
      <c r="CM37" s="323"/>
      <c r="CN37" s="323"/>
      <c r="CO37" s="323"/>
      <c r="CP37" s="323"/>
      <c r="CQ37" s="323"/>
      <c r="CR37" s="323"/>
      <c r="CS37" s="323"/>
      <c r="CT37" s="323"/>
      <c r="CU37" s="323"/>
      <c r="CV37" s="323"/>
      <c r="CW37" s="323"/>
      <c r="CX37" s="323"/>
      <c r="CY37" s="323"/>
      <c r="CZ37" s="323"/>
      <c r="DA37" s="323"/>
      <c r="DB37" s="323"/>
      <c r="DC37" s="323"/>
      <c r="DD37" s="323"/>
      <c r="DE37" s="323"/>
      <c r="DF37" s="351"/>
    </row>
    <row r="38" spans="1:144" ht="13" customHeight="1" x14ac:dyDescent="0.2">
      <c r="B38" s="317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9"/>
      <c r="X38" s="153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153"/>
      <c r="BE38" s="108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  <c r="BU38" s="342"/>
      <c r="BV38" s="342"/>
      <c r="BW38" s="342"/>
      <c r="BX38" s="342"/>
      <c r="BY38" s="342"/>
      <c r="BZ38" s="342"/>
      <c r="CA38" s="342"/>
      <c r="CB38" s="342"/>
      <c r="CC38" s="342"/>
      <c r="CD38" s="342"/>
      <c r="CE38" s="342"/>
      <c r="CF38" s="342"/>
      <c r="CG38" s="342"/>
      <c r="CH38" s="342"/>
      <c r="CI38" s="342"/>
      <c r="CJ38" s="342"/>
      <c r="CK38" s="107"/>
      <c r="CL38" s="323"/>
      <c r="CM38" s="323"/>
      <c r="CN38" s="323"/>
      <c r="CO38" s="323"/>
      <c r="CP38" s="323"/>
      <c r="CQ38" s="323"/>
      <c r="CR38" s="323"/>
      <c r="CS38" s="323"/>
      <c r="CT38" s="323"/>
      <c r="CU38" s="323"/>
      <c r="CV38" s="323"/>
      <c r="CW38" s="323"/>
      <c r="CX38" s="323"/>
      <c r="CY38" s="323"/>
      <c r="CZ38" s="323"/>
      <c r="DA38" s="323"/>
      <c r="DB38" s="323"/>
      <c r="DC38" s="323"/>
      <c r="DD38" s="323"/>
      <c r="DE38" s="323"/>
      <c r="DF38" s="351"/>
    </row>
    <row r="39" spans="1:144" ht="6.75" customHeight="1" x14ac:dyDescent="0.2">
      <c r="B39" s="317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9"/>
      <c r="X39" s="153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153"/>
      <c r="BE39" s="108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  <c r="BU39" s="342"/>
      <c r="BV39" s="342"/>
      <c r="BW39" s="342"/>
      <c r="BX39" s="342"/>
      <c r="BY39" s="342"/>
      <c r="BZ39" s="342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107"/>
      <c r="CL39" s="323"/>
      <c r="CM39" s="323"/>
      <c r="CN39" s="323"/>
      <c r="CO39" s="323"/>
      <c r="CP39" s="323"/>
      <c r="CQ39" s="323"/>
      <c r="CR39" s="323"/>
      <c r="CS39" s="323"/>
      <c r="CT39" s="323"/>
      <c r="CU39" s="323"/>
      <c r="CV39" s="323"/>
      <c r="CW39" s="323"/>
      <c r="CX39" s="323"/>
      <c r="CY39" s="323"/>
      <c r="CZ39" s="323"/>
      <c r="DA39" s="323"/>
      <c r="DB39" s="323"/>
      <c r="DC39" s="323"/>
      <c r="DD39" s="323"/>
      <c r="DE39" s="323"/>
      <c r="DF39" s="351"/>
    </row>
    <row r="40" spans="1:144" s="85" customFormat="1" ht="13" customHeight="1" x14ac:dyDescent="0.2">
      <c r="B40" s="317"/>
      <c r="C40" s="318"/>
      <c r="D40" s="318"/>
      <c r="E40" s="318"/>
      <c r="F40" s="318"/>
      <c r="G40" s="318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9"/>
      <c r="X40" s="154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154"/>
      <c r="BE40" s="155"/>
      <c r="BF40" s="342"/>
      <c r="BG40" s="342"/>
      <c r="BH40" s="342"/>
      <c r="BI40" s="342"/>
      <c r="BJ40" s="342"/>
      <c r="BK40" s="342"/>
      <c r="BL40" s="342"/>
      <c r="BM40" s="342"/>
      <c r="BN40" s="342"/>
      <c r="BO40" s="342"/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2"/>
      <c r="CB40" s="342"/>
      <c r="CC40" s="342"/>
      <c r="CD40" s="342"/>
      <c r="CE40" s="342"/>
      <c r="CF40" s="342"/>
      <c r="CG40" s="342"/>
      <c r="CH40" s="342"/>
      <c r="CI40" s="342"/>
      <c r="CJ40" s="342"/>
      <c r="CK40" s="156"/>
      <c r="CL40" s="323"/>
      <c r="CM40" s="323"/>
      <c r="CN40" s="323"/>
      <c r="CO40" s="323"/>
      <c r="CP40" s="323"/>
      <c r="CQ40" s="323"/>
      <c r="CR40" s="323"/>
      <c r="CS40" s="323"/>
      <c r="CT40" s="323"/>
      <c r="CU40" s="323"/>
      <c r="CV40" s="323"/>
      <c r="CW40" s="323"/>
      <c r="CX40" s="323"/>
      <c r="CY40" s="323"/>
      <c r="CZ40" s="323"/>
      <c r="DA40" s="323"/>
      <c r="DB40" s="323"/>
      <c r="DC40" s="323"/>
      <c r="DD40" s="323"/>
      <c r="DE40" s="323"/>
      <c r="DF40" s="351"/>
    </row>
    <row r="41" spans="1:144" s="85" customFormat="1" ht="13" customHeight="1" x14ac:dyDescent="0.2">
      <c r="B41" s="317"/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9"/>
      <c r="X41" s="154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154"/>
      <c r="BE41" s="155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2"/>
      <c r="CB41" s="342"/>
      <c r="CC41" s="342"/>
      <c r="CD41" s="342"/>
      <c r="CE41" s="342"/>
      <c r="CF41" s="342"/>
      <c r="CG41" s="342"/>
      <c r="CH41" s="342"/>
      <c r="CI41" s="342"/>
      <c r="CJ41" s="342"/>
      <c r="CK41" s="156"/>
      <c r="CL41" s="323"/>
      <c r="CM41" s="323"/>
      <c r="CN41" s="323"/>
      <c r="CO41" s="323"/>
      <c r="CP41" s="323"/>
      <c r="CQ41" s="323"/>
      <c r="CR41" s="323"/>
      <c r="CS41" s="323"/>
      <c r="CT41" s="323"/>
      <c r="CU41" s="323"/>
      <c r="CV41" s="323"/>
      <c r="CW41" s="323"/>
      <c r="CX41" s="323"/>
      <c r="CY41" s="323"/>
      <c r="CZ41" s="323"/>
      <c r="DA41" s="323"/>
      <c r="DB41" s="323"/>
      <c r="DC41" s="323"/>
      <c r="DD41" s="323"/>
      <c r="DE41" s="323"/>
      <c r="DF41" s="351"/>
    </row>
    <row r="42" spans="1:144" s="85" customFormat="1" ht="13" customHeight="1" x14ac:dyDescent="0.2">
      <c r="B42" s="317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9"/>
      <c r="X42" s="154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154"/>
      <c r="BE42" s="155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342"/>
      <c r="CB42" s="342"/>
      <c r="CC42" s="342"/>
      <c r="CD42" s="342"/>
      <c r="CE42" s="342"/>
      <c r="CF42" s="342"/>
      <c r="CG42" s="342"/>
      <c r="CH42" s="342"/>
      <c r="CI42" s="342"/>
      <c r="CJ42" s="342"/>
      <c r="CK42" s="156"/>
      <c r="CL42" s="323"/>
      <c r="CM42" s="323"/>
      <c r="CN42" s="323"/>
      <c r="CO42" s="323"/>
      <c r="CP42" s="323"/>
      <c r="CQ42" s="323"/>
      <c r="CR42" s="323"/>
      <c r="CS42" s="323"/>
      <c r="CT42" s="323"/>
      <c r="CU42" s="323"/>
      <c r="CV42" s="323"/>
      <c r="CW42" s="323"/>
      <c r="CX42" s="323"/>
      <c r="CY42" s="323"/>
      <c r="CZ42" s="323"/>
      <c r="DA42" s="323"/>
      <c r="DB42" s="323"/>
      <c r="DC42" s="323"/>
      <c r="DD42" s="323"/>
      <c r="DE42" s="323"/>
      <c r="DF42" s="351"/>
      <c r="DI42" s="85" t="s">
        <v>5823</v>
      </c>
      <c r="DJ42" s="84"/>
      <c r="DK42" s="84"/>
      <c r="DL42" s="84"/>
      <c r="DM42" s="84"/>
      <c r="DN42" s="84"/>
      <c r="DO42" s="84"/>
    </row>
    <row r="43" spans="1:144" s="85" customFormat="1" ht="13" customHeight="1" x14ac:dyDescent="0.2">
      <c r="B43" s="320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2"/>
      <c r="X43" s="157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157"/>
      <c r="BE43" s="158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45"/>
      <c r="CH43" s="345"/>
      <c r="CI43" s="345"/>
      <c r="CJ43" s="345"/>
      <c r="CK43" s="159"/>
      <c r="CL43" s="324"/>
      <c r="CM43" s="324"/>
      <c r="CN43" s="324"/>
      <c r="CO43" s="324"/>
      <c r="CP43" s="324"/>
      <c r="CQ43" s="324"/>
      <c r="CR43" s="324"/>
      <c r="CS43" s="324"/>
      <c r="CT43" s="324"/>
      <c r="CU43" s="324"/>
      <c r="CV43" s="324"/>
      <c r="CW43" s="324"/>
      <c r="CX43" s="324"/>
      <c r="CY43" s="324"/>
      <c r="CZ43" s="324"/>
      <c r="DA43" s="324"/>
      <c r="DB43" s="324"/>
      <c r="DC43" s="324"/>
      <c r="DD43" s="324"/>
      <c r="DE43" s="324"/>
      <c r="DF43" s="353"/>
      <c r="DI43" s="84"/>
      <c r="DL43" s="99"/>
      <c r="DM43" s="100"/>
      <c r="DN43" s="100"/>
      <c r="DO43" s="102"/>
    </row>
    <row r="44" spans="1:144" s="85" customFormat="1" ht="13" customHeight="1" x14ac:dyDescent="0.2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60"/>
      <c r="CD44" s="160"/>
      <c r="CE44" s="160"/>
      <c r="CF44" s="160"/>
      <c r="CG44" s="160"/>
      <c r="CH44" s="160"/>
      <c r="CI44" s="160"/>
      <c r="CJ44" s="160"/>
      <c r="CK44" s="160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</row>
    <row r="45" spans="1:144" s="85" customFormat="1" ht="13" customHeight="1" x14ac:dyDescent="0.2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</row>
    <row r="46" spans="1:144" s="85" customFormat="1" ht="13" customHeight="1" x14ac:dyDescent="0.2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60"/>
      <c r="CD46" s="160"/>
      <c r="CE46" s="160"/>
      <c r="CF46" s="160"/>
      <c r="CG46" s="160"/>
      <c r="CH46" s="160"/>
      <c r="CI46" s="160"/>
      <c r="CJ46" s="160"/>
      <c r="CK46" s="160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</row>
    <row r="47" spans="1:144" s="85" customFormat="1" ht="13" customHeight="1" x14ac:dyDescent="0.2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</row>
    <row r="48" spans="1:144" s="85" customFormat="1" ht="13" customHeight="1" x14ac:dyDescent="0.2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</row>
    <row r="49" spans="2:121" ht="13" customHeight="1" x14ac:dyDescent="0.2"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</row>
    <row r="50" spans="2:121" ht="13" customHeight="1" x14ac:dyDescent="0.2"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</row>
    <row r="51" spans="2:121" ht="13" customHeight="1" x14ac:dyDescent="0.2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</row>
    <row r="52" spans="2:121" ht="15.75" customHeight="1" x14ac:dyDescent="0.2"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60"/>
      <c r="CD52" s="160"/>
      <c r="CE52" s="160"/>
      <c r="CF52" s="160"/>
      <c r="CG52" s="160"/>
      <c r="CH52" s="160"/>
      <c r="CI52" s="160"/>
      <c r="CJ52" s="160"/>
      <c r="CK52" s="160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P52" s="85"/>
      <c r="DQ52" s="85"/>
    </row>
  </sheetData>
  <sheetProtection algorithmName="SHA-512" hashValue="5mtIGNvv8ogDq9PnhYzBa2UCwWGqm/ZwnwZ6vEpedskssLiJ7r2v4H8ueRyDQfX3LscV61MqpfJe4gY2jKYE3Q==" saltValue="H1KerSdzDPPweRsop4p79g==" spinCount="100000" sheet="1" objects="1" scenarios="1"/>
  <mergeCells count="58">
    <mergeCell ref="B3:AX3"/>
    <mergeCell ref="CT4:CW4"/>
    <mergeCell ref="CX4:DA4"/>
    <mergeCell ref="DB4:DE4"/>
    <mergeCell ref="O7:CR7"/>
    <mergeCell ref="DF9:DI9"/>
    <mergeCell ref="B12:AA12"/>
    <mergeCell ref="B14:AK14"/>
    <mergeCell ref="AR14:AZ14"/>
    <mergeCell ref="BB14:BK14"/>
    <mergeCell ref="BM14:BP14"/>
    <mergeCell ref="BQ14:CT14"/>
    <mergeCell ref="CU14:CX14"/>
    <mergeCell ref="BZ9:CK9"/>
    <mergeCell ref="CL9:CO9"/>
    <mergeCell ref="CP9:CU9"/>
    <mergeCell ref="CV9:CY9"/>
    <mergeCell ref="CZ9:DE9"/>
    <mergeCell ref="B15:F18"/>
    <mergeCell ref="G15:S18"/>
    <mergeCell ref="T15:X18"/>
    <mergeCell ref="Y15:AK18"/>
    <mergeCell ref="BB16:BK16"/>
    <mergeCell ref="BP16:BW16"/>
    <mergeCell ref="BX16:BZ16"/>
    <mergeCell ref="CA16:CI16"/>
    <mergeCell ref="CJ16:CL16"/>
    <mergeCell ref="BB17:BK17"/>
    <mergeCell ref="BM17:DF18"/>
    <mergeCell ref="BM16:BO16"/>
    <mergeCell ref="BB19:BK20"/>
    <mergeCell ref="BM19:DF20"/>
    <mergeCell ref="B20:S21"/>
    <mergeCell ref="T20:AH21"/>
    <mergeCell ref="AI20:AW21"/>
    <mergeCell ref="BB21:BK21"/>
    <mergeCell ref="BM21:BO21"/>
    <mergeCell ref="BP21:BX21"/>
    <mergeCell ref="BY21:CA21"/>
    <mergeCell ref="CB21:CO21"/>
    <mergeCell ref="CP21:CR21"/>
    <mergeCell ref="CS21:DF21"/>
    <mergeCell ref="CO25:CR25"/>
    <mergeCell ref="CS25:CV25"/>
    <mergeCell ref="CW25:CZ25"/>
    <mergeCell ref="X34:BD34"/>
    <mergeCell ref="BE34:CK34"/>
    <mergeCell ref="CL34:DF34"/>
    <mergeCell ref="BS25:BV25"/>
    <mergeCell ref="BW25:BZ25"/>
    <mergeCell ref="CC25:CF25"/>
    <mergeCell ref="CG25:CJ25"/>
    <mergeCell ref="CK25:CN25"/>
    <mergeCell ref="B35:W43"/>
    <mergeCell ref="Y35:BC43"/>
    <mergeCell ref="BF35:CJ43"/>
    <mergeCell ref="CL35:DF43"/>
    <mergeCell ref="B34:W34"/>
  </mergeCells>
  <phoneticPr fontId="4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71</vt:i4>
      </vt:variant>
    </vt:vector>
  </HeadingPairs>
  <TitlesOfParts>
    <vt:vector size="85" baseType="lpstr">
      <vt:lpstr>00．マニュアル</vt:lpstr>
      <vt:lpstr>１．入力画面 【必須】</vt:lpstr>
      <vt:lpstr>２．入力画面 【氏名】</vt:lpstr>
      <vt:lpstr>３．入力画面 【住所】</vt:lpstr>
      <vt:lpstr>４．入力画面 【本籍】</vt:lpstr>
      <vt:lpstr>５．入力画面 【従事先】</vt:lpstr>
      <vt:lpstr>６．変更登録申請書</vt:lpstr>
      <vt:lpstr>７．【氏名変更】 書換え交付申請書</vt:lpstr>
      <vt:lpstr>７．【住所裏書】 書換え交付申請書</vt:lpstr>
      <vt:lpstr>８．証明写真「貼付用紙」</vt:lpstr>
      <vt:lpstr>９．宛名ラベル</vt:lpstr>
      <vt:lpstr>10．宛名ラベルの変換</vt:lpstr>
      <vt:lpstr>19．入力変換</vt:lpstr>
      <vt:lpstr>20．入力リスト</vt:lpstr>
      <vt:lpstr>○</vt:lpstr>
      <vt:lpstr>'00．マニュアル'!Print_Area</vt:lpstr>
      <vt:lpstr>'６．変更登録申請書'!Print_Area</vt:lpstr>
      <vt:lpstr>'７．【氏名変更】 書換え交付申請書'!Print_Area</vt:lpstr>
      <vt:lpstr>'７．【住所裏書】 書換え交付申請書'!Print_Area</vt:lpstr>
      <vt:lpstr>'８．証明写真「貼付用紙」'!Print_Area</vt:lpstr>
      <vt:lpstr>'９．宛名ラベル'!Print_Area</vt:lpstr>
      <vt:lpstr>'00．マニュアル'!Print_Titles</vt:lpstr>
      <vt:lpstr>愛知県</vt:lpstr>
      <vt:lpstr>愛媛県</vt:lpstr>
      <vt:lpstr>茨城県</vt:lpstr>
      <vt:lpstr>岡山県</vt:lpstr>
      <vt:lpstr>沖縄県</vt:lpstr>
      <vt:lpstr>回号</vt:lpstr>
      <vt:lpstr>岩手県</vt:lpstr>
      <vt:lpstr>岐阜県</vt:lpstr>
      <vt:lpstr>宮崎県</vt:lpstr>
      <vt:lpstr>宮城県</vt:lpstr>
      <vt:lpstr>京都府</vt:lpstr>
      <vt:lpstr>空白</vt:lpstr>
      <vt:lpstr>熊本県</vt:lpstr>
      <vt:lpstr>群馬県</vt:lpstr>
      <vt:lpstr>月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市区町村コード</vt:lpstr>
      <vt:lpstr>氏名</vt:lpstr>
      <vt:lpstr>滋賀県</vt:lpstr>
      <vt:lpstr>鹿児島県</vt:lpstr>
      <vt:lpstr>秋田県</vt:lpstr>
      <vt:lpstr>住所</vt:lpstr>
      <vt:lpstr>従事先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都道府県コード</vt:lpstr>
      <vt:lpstr>都道府県選択</vt:lpstr>
      <vt:lpstr>島根県</vt:lpstr>
      <vt:lpstr>東京都</vt:lpstr>
      <vt:lpstr>徳島県</vt:lpstr>
      <vt:lpstr>栃木県</vt:lpstr>
      <vt:lpstr>奈良県</vt:lpstr>
      <vt:lpstr>日</vt:lpstr>
      <vt:lpstr>年</vt:lpstr>
      <vt:lpstr>必須項目</vt:lpstr>
      <vt:lpstr>富山県</vt:lpstr>
      <vt:lpstr>福井県</vt:lpstr>
      <vt:lpstr>福岡県</vt:lpstr>
      <vt:lpstr>福島県</vt:lpstr>
      <vt:lpstr>兵庫県</vt:lpstr>
      <vt:lpstr>北海道</vt:lpstr>
      <vt:lpstr>本籍</vt:lpstr>
      <vt:lpstr>免許権者</vt:lpstr>
      <vt:lpstr>和歌山県</vt:lpstr>
      <vt:lpstr>和暦</vt:lpstr>
      <vt:lpstr>和暦変換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京都宅建 03</cp:lastModifiedBy>
  <cp:lastPrinted>2026-03-31T07:00:07Z</cp:lastPrinted>
  <dcterms:created xsi:type="dcterms:W3CDTF">2006-01-16T01:46:07Z</dcterms:created>
  <dcterms:modified xsi:type="dcterms:W3CDTF">2026-03-31T07:04:03Z</dcterms:modified>
</cp:coreProperties>
</file>